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940" windowHeight="8640"/>
  </bookViews>
  <sheets>
    <sheet name="Input sheet" sheetId="2" r:id="rId1"/>
  </sheets>
  <definedNames>
    <definedName name="_xlnm._FilterDatabase" localSheetId="0" hidden="1">'Input sheet'!$B$14:$Y$20</definedName>
    <definedName name="_xlnm.Print_Area" localSheetId="0">'Input sheet'!$B$1:$V$20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violaine muller - Personal View" guid="{C17DE7FF-8686-4457-ABDB-1DD18AAC5064}" mergeInterval="0" personalView="1" maximized="1" windowWidth="1276" windowHeight="825" activeSheetId="4"/>
    <customWorkbookView name="U974481 - Personal View" guid="{7F2D42B8-89D6-478F-BF92-AEFB5C8567D7}" mergeInterval="0" personalView="1" maximized="1" windowWidth="1276" windowHeight="825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N012470 - Personal View" guid="{BDABB69F-351C-4245-8E98-908B73F7D928}" mergeInterval="0" personalView="1" maximized="1" windowWidth="1020" windowHeight="543" activeSheetId="2"/>
    <customWorkbookView name="U858606 - Personal View" guid="{BEF16849-AADD-409A-9FED-E0AA7CE06374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Karine Calabro - Personal View" guid="{5040618F-C21F-4127-A08E-C1A49D6532ED}" mergeInterval="0" personalView="1" maximized="1" windowWidth="1020" windowHeight="596" activeSheetId="2"/>
    <customWorkbookView name="U974264 - Personal View" guid="{4E345847-DC14-4F92-8AA3-A6485E892173}" mergeInterval="0" personalView="1" maximized="1" windowWidth="1020" windowHeight="569" activeSheetId="2" showComments="commIndAndComment"/>
    <customWorkbookView name="U604558 - Personal View" guid="{559EEF9F-C7C2-4BD6-952D-617B8679B778}" mergeInterval="0" personalView="1" maximized="1" windowWidth="1020" windowHeight="517" activeSheetId="4"/>
    <customWorkbookView name="J915903 - Personal View" guid="{84C9EF3A-F38A-43A5-832F-A77CA7DF5E86}" mergeInterval="0" personalView="1" maximized="1" windowWidth="1020" windowHeight="513" activeSheetId="4"/>
    <customWorkbookView name="Fred Solda ( Give me a break) - Personal View" guid="{C3144E91-0E6E-4281-AB0D-DB98390F67A6}" mergeInterval="0" personalView="1" maximized="1" windowWidth="1020" windowHeight="517" activeSheetId="2"/>
    <customWorkbookView name="TINANTR - Personal View" guid="{27FB77CF-13ED-11D7-8BD9-0008740F33B1}" mergeInterval="0" personalView="1" maximized="1" windowWidth="1020" windowHeight="605" activeSheetId="1"/>
    <customWorkbookView name="COAKLEYP - Personal View" guid="{C1B02E65-13F2-11D7-8B84-000874A3A8D1}" mergeInterval="0" personalView="1" maximized="1" windowWidth="1020" windowHeight="606" activeSheetId="1"/>
    <customWorkbookView name="U765632 - Personal View" guid="{903D3122-EB5C-4225-B36A-FD32EE63557F}" mergeInterval="0" personalView="1" maximized="1" windowWidth="1020" windowHeight="544" activeSheetId="4"/>
    <customWorkbookView name="N027579 - Personal View" guid="{14BC44AE-8F46-418A-9C87-42CD4E2B28D5}" mergeInterval="0" personalView="1" maximized="1" windowWidth="1020" windowHeight="570" activeSheetId="4"/>
    <customWorkbookView name="V039054 - Personal View" guid="{6F14E0E3-7B3A-44F8-992C-BCA5079AF62B}" mergeInterval="0" personalView="1" maximized="1" windowWidth="1276" windowHeight="773" activeSheetId="2"/>
    <customWorkbookView name="E142173 - Personal View" guid="{1CE10FC8-CA58-46F7-82B9-3A7A964D1263}" mergeInterval="0" personalView="1" maximized="1" windowWidth="1276" windowHeight="873" activeSheetId="2"/>
  </customWorkbookViews>
</workbook>
</file>

<file path=xl/calcChain.xml><?xml version="1.0" encoding="utf-8"?>
<calcChain xmlns="http://schemas.openxmlformats.org/spreadsheetml/2006/main">
  <c r="R20" i="2" l="1"/>
  <c r="R24" i="2"/>
  <c r="R23" i="2" l="1"/>
  <c r="O23" i="2"/>
  <c r="M23" i="2" s="1"/>
  <c r="O19" i="2"/>
  <c r="M19" i="2" s="1"/>
  <c r="N23" i="2" l="1"/>
  <c r="R16" i="2"/>
  <c r="O16" i="2"/>
  <c r="M16" i="2" s="1"/>
  <c r="N16" i="2" s="1"/>
  <c r="O15" i="2"/>
  <c r="M15" i="2" s="1"/>
  <c r="R22" i="2"/>
  <c r="R18" i="2"/>
  <c r="R21" i="2"/>
  <c r="R17" i="2"/>
  <c r="P23" i="2" l="1"/>
  <c r="P16" i="2"/>
  <c r="O18" i="2"/>
  <c r="M18" i="2" s="1"/>
  <c r="O20" i="2"/>
  <c r="M20" i="2" s="1"/>
  <c r="O21" i="2"/>
  <c r="M21" i="2" s="1"/>
  <c r="O22" i="2"/>
  <c r="M22" i="2" s="1"/>
  <c r="O24" i="2"/>
  <c r="M24" i="2" s="1"/>
  <c r="O17" i="2"/>
  <c r="N24" i="2" l="1"/>
  <c r="N18" i="2"/>
  <c r="N20" i="2"/>
  <c r="N21" i="2"/>
  <c r="N22" i="2"/>
  <c r="M17" i="2"/>
  <c r="P20" i="2" l="1"/>
  <c r="P22" i="2"/>
  <c r="P24" i="2"/>
  <c r="P21" i="2"/>
  <c r="P18" i="2"/>
  <c r="N17" i="2"/>
  <c r="P17" i="2" s="1"/>
</calcChain>
</file>

<file path=xl/sharedStrings.xml><?xml version="1.0" encoding="utf-8"?>
<sst xmlns="http://schemas.openxmlformats.org/spreadsheetml/2006/main" count="136" uniqueCount="67">
  <si>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</si>
  <si>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</si>
  <si>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</si>
  <si>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</si>
  <si>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</si>
  <si>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</si>
  <si>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</si>
  <si>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</si>
  <si>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</si>
  <si>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</si>
  <si>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</si>
  <si>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</si>
  <si>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</si>
  <si>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</si>
  <si>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</si>
  <si>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</si>
  <si>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</si>
  <si>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</si>
  <si>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</si>
  <si>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</si>
  <si>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</si>
  <si>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</si>
  <si>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</si>
  <si>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</si>
  <si>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Source: WM N0</t>
  </si>
  <si>
    <t>Class B - Dist EUR h</t>
  </si>
  <si>
    <t>LU0765417950</t>
  </si>
  <si>
    <t>SDBDE</t>
  </si>
  <si>
    <t>TA Code</t>
  </si>
  <si>
    <t>A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</si>
  <si>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</si>
  <si>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</si>
  <si>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</si>
  <si>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</si>
  <si>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</si>
  <si>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</si>
  <si>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</si>
  <si>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</si>
  <si>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</si>
  <si>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</si>
  <si>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</si>
  <si>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</si>
  <si>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</si>
  <si>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</si>
  <si>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</si>
  <si>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</si>
  <si>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</si>
  <si>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</si>
  <si>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</si>
  <si>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</si>
  <si>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SKY Harbor Global Funds – U.S. Short Duration High Yield Fund</t>
  </si>
  <si>
    <t>SKY Harbor Global Funds – U.S. High Yield Fund</t>
  </si>
  <si>
    <t>LU0765416986</t>
  </si>
  <si>
    <t>SDADU</t>
  </si>
  <si>
    <t>Class A - Dist USD</t>
  </si>
  <si>
    <t>GBP</t>
  </si>
  <si>
    <t>Class A Dis GBP hg</t>
  </si>
  <si>
    <t>LU0765417364</t>
  </si>
  <si>
    <t>SDADG</t>
  </si>
  <si>
    <t>FX rate GBP/USD as at RD</t>
  </si>
  <si>
    <t>Class F - Dis usd</t>
  </si>
  <si>
    <t>LU0765419493</t>
  </si>
  <si>
    <t>SDFDU</t>
  </si>
  <si>
    <t>Class C - Dis EUR hg</t>
  </si>
  <si>
    <t>LU1134536728</t>
  </si>
  <si>
    <t>SDCED</t>
  </si>
  <si>
    <t>SKY Harbor Global Funds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</si>
</sst>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.000000"/>
    <numFmt numFmtId="166" formatCode="#,##0.0000"/>
    <numFmt numFmtId="167" formatCode="_-* #,##0.000000_-;\-* #,##0.00000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15" fillId="0" borderId="6" xfId="0" applyNumberFormat="1" applyFont="1" applyFill="1" applyBorder="1" applyAlignment="1" applyProtection="1">
      <protection locked="0"/>
    </xf>
    <xf numFmtId="166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/>
    </xf>
    <xf numFmtId="166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6" fontId="4" fillId="4" borderId="2" xfId="0" applyNumberFormat="1" applyFont="1" applyFill="1" applyBorder="1" applyAlignment="1" applyProtection="1">
      <alignment horizontal="center"/>
    </xf>
    <xf numFmtId="165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6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6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7" fontId="3" fillId="4" borderId="2" xfId="2" applyNumberFormat="1" applyFont="1" applyFill="1" applyBorder="1" applyAlignment="1" applyProtection="1">
      <alignment horizontal="right"/>
    </xf>
    <xf numFmtId="167" fontId="3" fillId="5" borderId="2" xfId="2" applyNumberFormat="1" applyFont="1" applyFill="1" applyBorder="1" applyAlignment="1" applyProtection="1">
      <alignment horizontal="right"/>
    </xf>
    <xf numFmtId="167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7" fontId="3" fillId="7" borderId="2" xfId="2" applyNumberFormat="1" applyFont="1" applyFill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167" fontId="3" fillId="9" borderId="2" xfId="2" applyNumberFormat="1" applyFont="1" applyFill="1" applyBorder="1" applyAlignment="1" applyProtection="1">
      <alignment horizontal="right"/>
    </xf>
    <xf numFmtId="164" fontId="3" fillId="9" borderId="2" xfId="2" applyFont="1" applyFill="1" applyBorder="1" applyAlignment="1" applyProtection="1">
      <alignment horizontal="right"/>
    </xf>
    <xf numFmtId="166" fontId="4" fillId="9" borderId="2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33"/>
  <sheetViews>
    <sheetView showGridLines="0" tabSelected="1" topLeftCell="H1" zoomScale="75" zoomScaleNormal="75" workbookViewId="0">
      <pane ySplit="14" topLeftCell="A15" activePane="bottomLeft" state="frozen"/>
      <selection pane="bottomLeft" activeCell="V19" sqref="V19"/>
    </sheetView>
  </sheetViews>
  <sheetFormatPr defaultRowHeight="15" x14ac:dyDescent="0.25"/>
  <cols>
    <col min="1" max="1" width="9.140625" style="5"/>
    <col min="2" max="2" width="13.85546875" style="25" customWidth="1"/>
    <col min="3" max="3" width="13.140625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79.570312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17.7109375" style="32" bestFit="1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66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24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42018</v>
      </c>
      <c r="D6" s="59" t="s">
        <v>21</v>
      </c>
      <c r="E6" s="72">
        <v>0.84835632000000005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42019</v>
      </c>
      <c r="D7" s="82" t="s">
        <v>48</v>
      </c>
      <c r="E7" s="72">
        <v>8.0667500000000008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42030</v>
      </c>
      <c r="D8" s="85" t="s">
        <v>49</v>
      </c>
      <c r="E8" s="72">
        <v>6.3109000000000002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ht="15.75" thickBot="1" x14ac:dyDescent="0.3">
      <c r="B9" s="62"/>
      <c r="C9" s="43"/>
      <c r="D9" s="98" t="s">
        <v>59</v>
      </c>
      <c r="E9" s="72">
        <v>0.65731094999999995</v>
      </c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x14ac:dyDescent="0.25"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28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02" t="s">
        <v>30</v>
      </c>
      <c r="U12" s="103"/>
      <c r="V12" s="104"/>
      <c r="Y12" s="90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thickBot="1" x14ac:dyDescent="0.3">
      <c r="B15" s="63" t="s">
        <v>29</v>
      </c>
      <c r="C15" s="26">
        <v>83738</v>
      </c>
      <c r="D15" s="26">
        <v>24</v>
      </c>
      <c r="E15" s="97" t="s">
        <v>0</v>
      </c>
      <c r="F15" s="97" t="s">
        <v>0</v>
      </c>
      <c r="G15" s="88" t="s">
        <v>50</v>
      </c>
      <c r="H15" s="80" t="s">
        <v>54</v>
      </c>
      <c r="I15" s="80" t="s">
        <v>52</v>
      </c>
      <c r="J15" s="80" t="s">
        <v>53</v>
      </c>
      <c r="K15" s="46">
        <v>217628.06993084378</v>
      </c>
      <c r="L15" s="46">
        <v>90430.67</v>
      </c>
      <c r="M15" s="79">
        <f t="shared" ref="M15:M16" si="0">ROUND(O15/L15,6)</f>
        <v>2.406574</v>
      </c>
      <c r="N15" s="96"/>
      <c r="O15" s="95">
        <f t="shared" ref="O15:O16" si="1">IF(K15&lt;0,0,K15)</f>
        <v>217628.06993084378</v>
      </c>
      <c r="P15" s="96"/>
      <c r="Q15" s="70">
        <v>2.4064999999999999</v>
      </c>
      <c r="R15" s="96"/>
      <c r="T15" s="77" t="s">
        <v>17</v>
      </c>
      <c r="U15" s="77" t="s">
        <v>17</v>
      </c>
      <c r="V15" s="77" t="s">
        <v>17</v>
      </c>
      <c r="W15" s="73"/>
      <c r="X15" s="91"/>
      <c r="Y15" s="89"/>
    </row>
    <row r="16" spans="2:25" ht="15.75" thickBot="1" x14ac:dyDescent="0.3">
      <c r="B16" s="63" t="s">
        <v>29</v>
      </c>
      <c r="C16" s="26">
        <v>83738</v>
      </c>
      <c r="D16" s="26">
        <v>26</v>
      </c>
      <c r="E16" s="98" t="s">
        <v>0</v>
      </c>
      <c r="F16" s="98" t="s">
        <v>55</v>
      </c>
      <c r="G16" s="88" t="s">
        <v>50</v>
      </c>
      <c r="H16" s="80" t="s">
        <v>56</v>
      </c>
      <c r="I16" s="80" t="s">
        <v>57</v>
      </c>
      <c r="J16" s="80" t="s">
        <v>58</v>
      </c>
      <c r="K16" s="46">
        <v>614618.91558843188</v>
      </c>
      <c r="L16" s="46">
        <v>156426.04</v>
      </c>
      <c r="M16" s="79">
        <f t="shared" si="0"/>
        <v>3.9291339999999999</v>
      </c>
      <c r="N16" s="99">
        <f>ROUND(M16*$E$9,6)</f>
        <v>2.5826630000000002</v>
      </c>
      <c r="O16" s="95">
        <f t="shared" si="1"/>
        <v>614618.91558843188</v>
      </c>
      <c r="P16" s="100">
        <f t="shared" ref="P16:P24" si="2">N16*L16</f>
        <v>403995.74574452004</v>
      </c>
      <c r="Q16" s="70">
        <v>3.9291</v>
      </c>
      <c r="R16" s="101">
        <f>ROUND(Q16*$E$9,4)</f>
        <v>2.5825999999999998</v>
      </c>
      <c r="T16" s="77" t="s">
        <v>17</v>
      </c>
      <c r="U16" s="81" t="s">
        <v>31</v>
      </c>
      <c r="V16" s="81" t="s">
        <v>31</v>
      </c>
      <c r="W16" s="73"/>
      <c r="X16" s="91"/>
      <c r="Y16" s="89"/>
    </row>
    <row r="17" spans="2:25" ht="15.75" customHeight="1" thickBot="1" x14ac:dyDescent="0.3">
      <c r="B17" s="63" t="s">
        <v>29</v>
      </c>
      <c r="C17" s="26">
        <v>83738</v>
      </c>
      <c r="D17" s="26">
        <v>32</v>
      </c>
      <c r="E17" s="59" t="s">
        <v>0</v>
      </c>
      <c r="F17" s="59" t="s">
        <v>2</v>
      </c>
      <c r="G17" s="88" t="s">
        <v>50</v>
      </c>
      <c r="H17" s="80" t="s">
        <v>25</v>
      </c>
      <c r="I17" s="80" t="s">
        <v>26</v>
      </c>
      <c r="J17" s="80" t="s">
        <v>27</v>
      </c>
      <c r="K17" s="46">
        <v>95034.413663833533</v>
      </c>
      <c r="L17" s="46">
        <v>32002.799999999999</v>
      </c>
      <c r="M17" s="79">
        <f>ROUND(O17/L17,6)</f>
        <v>2.9695659999999999</v>
      </c>
      <c r="N17" s="92">
        <f>ROUND(M17*$E$6,6)</f>
        <v>2.51925</v>
      </c>
      <c r="O17" s="95">
        <f>IF(K17&lt;0,0,K17)</f>
        <v>95034.413663833533</v>
      </c>
      <c r="P17" s="76">
        <f t="shared" si="2"/>
        <v>80623.053899999999</v>
      </c>
      <c r="Q17" s="70">
        <v>2.9695</v>
      </c>
      <c r="R17" s="78">
        <f>ROUND(Q17*$E$6,4)</f>
        <v>2.5192000000000001</v>
      </c>
      <c r="T17" s="77" t="s">
        <v>17</v>
      </c>
      <c r="U17" s="77" t="s">
        <v>17</v>
      </c>
      <c r="V17" s="77" t="s">
        <v>17</v>
      </c>
      <c r="W17" s="73"/>
      <c r="X17" s="91"/>
      <c r="Y17" s="89"/>
    </row>
    <row r="18" spans="2:25" ht="15.75" thickBot="1" x14ac:dyDescent="0.3">
      <c r="B18" s="63" t="s">
        <v>29</v>
      </c>
      <c r="C18" s="26">
        <v>83738</v>
      </c>
      <c r="D18" s="26">
        <v>35</v>
      </c>
      <c r="E18" s="82" t="s">
        <v>0</v>
      </c>
      <c r="F18" s="82" t="s">
        <v>32</v>
      </c>
      <c r="G18" s="88" t="s">
        <v>50</v>
      </c>
      <c r="H18" s="80" t="s">
        <v>34</v>
      </c>
      <c r="I18" s="80" t="s">
        <v>42</v>
      </c>
      <c r="J18" s="80" t="s">
        <v>38</v>
      </c>
      <c r="K18" s="46">
        <v>128747.48667949824</v>
      </c>
      <c r="L18" s="46">
        <v>396151.41</v>
      </c>
      <c r="M18" s="79">
        <f t="shared" ref="M18:M24" si="3">ROUND(O18/L18,6)</f>
        <v>0.32499600000000001</v>
      </c>
      <c r="N18" s="93">
        <f>ROUND(M18*$E$7,6)</f>
        <v>2.621661</v>
      </c>
      <c r="O18" s="95">
        <f t="shared" ref="O18:O24" si="4">IF(K18&lt;0,0,K18)</f>
        <v>128747.48667949824</v>
      </c>
      <c r="P18" s="83">
        <f t="shared" si="2"/>
        <v>1038574.7016920099</v>
      </c>
      <c r="Q18" s="70">
        <v>0.32490000000000002</v>
      </c>
      <c r="R18" s="84">
        <f>ROUND(Q18*$E$7,4)</f>
        <v>2.6208999999999998</v>
      </c>
      <c r="T18" s="77" t="s">
        <v>17</v>
      </c>
      <c r="U18" s="81" t="s">
        <v>31</v>
      </c>
      <c r="V18" s="81" t="s">
        <v>31</v>
      </c>
      <c r="W18" s="73"/>
      <c r="X18" s="91"/>
      <c r="Y18" s="89"/>
    </row>
    <row r="19" spans="2:25" ht="15.75" thickBot="1" x14ac:dyDescent="0.3">
      <c r="B19" s="63" t="s">
        <v>29</v>
      </c>
      <c r="C19" s="26">
        <v>83738</v>
      </c>
      <c r="D19" s="26">
        <v>39</v>
      </c>
      <c r="E19" s="97" t="s">
        <v>0</v>
      </c>
      <c r="F19" s="97" t="s">
        <v>0</v>
      </c>
      <c r="G19" s="88" t="s">
        <v>50</v>
      </c>
      <c r="H19" s="80" t="s">
        <v>60</v>
      </c>
      <c r="I19" s="80" t="s">
        <v>61</v>
      </c>
      <c r="J19" s="80" t="s">
        <v>62</v>
      </c>
      <c r="K19" s="46">
        <v>29625.826592803027</v>
      </c>
      <c r="L19" s="46">
        <v>14070</v>
      </c>
      <c r="M19" s="79">
        <f t="shared" si="3"/>
        <v>2.1056020000000002</v>
      </c>
      <c r="N19" s="96"/>
      <c r="O19" s="95">
        <f t="shared" si="4"/>
        <v>29625.826592803027</v>
      </c>
      <c r="P19" s="96"/>
      <c r="Q19" s="70">
        <v>2.1055999999999999</v>
      </c>
      <c r="R19" s="96"/>
      <c r="T19" s="77" t="s">
        <v>17</v>
      </c>
      <c r="U19" s="77" t="s">
        <v>17</v>
      </c>
      <c r="V19" s="77" t="s">
        <v>17</v>
      </c>
      <c r="W19" s="73"/>
      <c r="X19" s="91"/>
      <c r="Y19" s="89"/>
    </row>
    <row r="20" spans="2:25" ht="15.75" thickBot="1" x14ac:dyDescent="0.3">
      <c r="B20" s="63" t="s">
        <v>29</v>
      </c>
      <c r="C20" s="26">
        <v>83738</v>
      </c>
      <c r="D20" s="26">
        <v>37</v>
      </c>
      <c r="E20" s="85" t="s">
        <v>0</v>
      </c>
      <c r="F20" s="85" t="s">
        <v>33</v>
      </c>
      <c r="G20" s="88" t="s">
        <v>50</v>
      </c>
      <c r="H20" s="80" t="s">
        <v>35</v>
      </c>
      <c r="I20" s="80" t="s">
        <v>43</v>
      </c>
      <c r="J20" s="80" t="s">
        <v>39</v>
      </c>
      <c r="K20" s="46">
        <v>1154400.1426103071</v>
      </c>
      <c r="L20" s="46">
        <v>2953041.33</v>
      </c>
      <c r="M20" s="79">
        <f t="shared" si="3"/>
        <v>0.39091900000000002</v>
      </c>
      <c r="N20" s="94">
        <f>ROUND(M20*$E$8,6)</f>
        <v>2.4670510000000001</v>
      </c>
      <c r="O20" s="95">
        <f t="shared" si="4"/>
        <v>1154400.1426103071</v>
      </c>
      <c r="P20" s="86">
        <f t="shared" si="2"/>
        <v>7285303.5662178304</v>
      </c>
      <c r="Q20" s="70">
        <v>0.39090000000000003</v>
      </c>
      <c r="R20" s="87">
        <f>ROUND(Q20*$E$8,4)</f>
        <v>2.4668999999999999</v>
      </c>
      <c r="T20" s="77" t="s">
        <v>17</v>
      </c>
      <c r="U20" s="81" t="s">
        <v>31</v>
      </c>
      <c r="V20" s="81" t="s">
        <v>31</v>
      </c>
      <c r="W20" s="73"/>
      <c r="X20" s="91"/>
      <c r="Y20" s="89"/>
    </row>
    <row r="21" spans="2:25" ht="15.75" thickBot="1" x14ac:dyDescent="0.3">
      <c r="B21" s="63" t="s">
        <v>29</v>
      </c>
      <c r="C21" s="26">
        <v>83738</v>
      </c>
      <c r="D21" s="26">
        <v>40</v>
      </c>
      <c r="E21" s="59" t="s">
        <v>0</v>
      </c>
      <c r="F21" s="59" t="s">
        <v>2</v>
      </c>
      <c r="G21" s="88" t="s">
        <v>50</v>
      </c>
      <c r="H21" s="80" t="s">
        <v>36</v>
      </c>
      <c r="I21" s="80" t="s">
        <v>44</v>
      </c>
      <c r="J21" s="80" t="s">
        <v>40</v>
      </c>
      <c r="K21" s="46">
        <v>891191.64916298573</v>
      </c>
      <c r="L21" s="46">
        <v>322991.43</v>
      </c>
      <c r="M21" s="79">
        <f t="shared" si="3"/>
        <v>2.7591800000000002</v>
      </c>
      <c r="N21" s="92">
        <f>ROUND(M21*$E$6,6)</f>
        <v>2.3407680000000002</v>
      </c>
      <c r="O21" s="95">
        <f t="shared" si="4"/>
        <v>891191.64916298573</v>
      </c>
      <c r="P21" s="76">
        <f t="shared" si="2"/>
        <v>756048.00361824001</v>
      </c>
      <c r="Q21" s="70">
        <v>2.7591000000000001</v>
      </c>
      <c r="R21" s="78">
        <f>ROUND(Q21*$E$6,4)</f>
        <v>2.3407</v>
      </c>
      <c r="T21" s="77" t="s">
        <v>17</v>
      </c>
      <c r="U21" s="77" t="s">
        <v>17</v>
      </c>
      <c r="V21" s="77" t="s">
        <v>17</v>
      </c>
      <c r="W21" s="73"/>
      <c r="X21" s="91"/>
      <c r="Y21" s="89"/>
    </row>
    <row r="22" spans="2:25" ht="15.75" thickBot="1" x14ac:dyDescent="0.3">
      <c r="B22" s="63" t="s">
        <v>29</v>
      </c>
      <c r="C22" s="26">
        <v>83738</v>
      </c>
      <c r="D22" s="26">
        <v>43</v>
      </c>
      <c r="E22" s="82" t="s">
        <v>0</v>
      </c>
      <c r="F22" s="82" t="s">
        <v>32</v>
      </c>
      <c r="G22" s="88" t="s">
        <v>50</v>
      </c>
      <c r="H22" s="80" t="s">
        <v>37</v>
      </c>
      <c r="I22" s="80" t="s">
        <v>45</v>
      </c>
      <c r="J22" s="80" t="s">
        <v>41</v>
      </c>
      <c r="K22" s="46">
        <v>954960.39068721794</v>
      </c>
      <c r="L22" s="46">
        <v>3235026.43</v>
      </c>
      <c r="M22" s="79">
        <f t="shared" si="3"/>
        <v>0.29519400000000001</v>
      </c>
      <c r="N22" s="93">
        <f>ROUND(M22*$E$7,6)</f>
        <v>2.381256</v>
      </c>
      <c r="O22" s="95">
        <f t="shared" si="4"/>
        <v>954960.39068721794</v>
      </c>
      <c r="P22" s="83">
        <f t="shared" si="2"/>
        <v>7703426.0965960808</v>
      </c>
      <c r="Q22" s="70">
        <v>0.29509999999999997</v>
      </c>
      <c r="R22" s="84">
        <f>ROUND(Q22*$E$7,4)</f>
        <v>2.3805000000000001</v>
      </c>
      <c r="T22" s="77" t="s">
        <v>17</v>
      </c>
      <c r="U22" s="81" t="s">
        <v>31</v>
      </c>
      <c r="V22" s="81" t="s">
        <v>31</v>
      </c>
      <c r="W22" s="73"/>
      <c r="X22" s="91"/>
      <c r="Y22" s="89"/>
    </row>
    <row r="23" spans="2:25" ht="15.75" thickBot="1" x14ac:dyDescent="0.3">
      <c r="B23" s="63" t="s">
        <v>29</v>
      </c>
      <c r="C23" s="26">
        <v>83738</v>
      </c>
      <c r="D23" s="26">
        <v>58</v>
      </c>
      <c r="E23" s="59" t="s">
        <v>0</v>
      </c>
      <c r="F23" s="59" t="s">
        <v>2</v>
      </c>
      <c r="G23" s="88" t="s">
        <v>50</v>
      </c>
      <c r="H23" s="80" t="s">
        <v>63</v>
      </c>
      <c r="I23" s="80" t="s">
        <v>64</v>
      </c>
      <c r="J23" s="80" t="s">
        <v>65</v>
      </c>
      <c r="K23" s="46">
        <v>2236.0903430284598</v>
      </c>
      <c r="L23" s="46">
        <v>8485.24</v>
      </c>
      <c r="M23" s="79">
        <f>ROUND(O23/L23,6)</f>
        <v>0.26352700000000001</v>
      </c>
      <c r="N23" s="92">
        <f>ROUND(M23*$E$6,6)</f>
        <v>0.22356500000000001</v>
      </c>
      <c r="O23" s="95">
        <f>IF(K23&lt;0,0,K23)</f>
        <v>2236.0903430284598</v>
      </c>
      <c r="P23" s="76">
        <f t="shared" ref="P23" si="5">N23*L23</f>
        <v>1897.0026806000001</v>
      </c>
      <c r="Q23" s="70">
        <v>0.26350000000000001</v>
      </c>
      <c r="R23" s="78">
        <f>ROUND(Q23*$E$6,4)</f>
        <v>0.2235</v>
      </c>
      <c r="T23" s="77" t="s">
        <v>17</v>
      </c>
      <c r="U23" s="81" t="s">
        <v>31</v>
      </c>
      <c r="V23" s="81" t="s">
        <v>31</v>
      </c>
      <c r="W23" s="73"/>
      <c r="X23" s="91"/>
      <c r="Y23" s="89"/>
    </row>
    <row r="24" spans="2:25" ht="15.75" thickBot="1" x14ac:dyDescent="0.3">
      <c r="B24" s="63" t="s">
        <v>29</v>
      </c>
      <c r="C24" s="26">
        <v>83739</v>
      </c>
      <c r="D24" s="26">
        <v>43</v>
      </c>
      <c r="E24" s="82" t="s">
        <v>0</v>
      </c>
      <c r="F24" s="82" t="s">
        <v>32</v>
      </c>
      <c r="G24" s="88" t="s">
        <v>51</v>
      </c>
      <c r="H24" s="80" t="s">
        <v>37</v>
      </c>
      <c r="I24" s="80" t="s">
        <v>47</v>
      </c>
      <c r="J24" s="80" t="s">
        <v>46</v>
      </c>
      <c r="K24" s="46">
        <v>465.29631572127158</v>
      </c>
      <c r="L24" s="46">
        <v>1216.1099999999999</v>
      </c>
      <c r="M24" s="79">
        <f t="shared" si="3"/>
        <v>0.38261000000000001</v>
      </c>
      <c r="N24" s="93">
        <f>ROUND(M24*$E$7,6)</f>
        <v>3.0864189999999998</v>
      </c>
      <c r="O24" s="95">
        <f t="shared" si="4"/>
        <v>465.29631572127158</v>
      </c>
      <c r="P24" s="83">
        <f t="shared" si="2"/>
        <v>3753.4250100899994</v>
      </c>
      <c r="Q24" s="70">
        <v>0.3826</v>
      </c>
      <c r="R24" s="84">
        <f>ROUND(Q24*$E$7,4)</f>
        <v>3.0863</v>
      </c>
      <c r="T24" s="77" t="s">
        <v>17</v>
      </c>
      <c r="U24" s="81" t="s">
        <v>31</v>
      </c>
      <c r="V24" s="81" t="s">
        <v>31</v>
      </c>
      <c r="W24" s="73"/>
      <c r="X24" s="91"/>
      <c r="Y24" s="89"/>
    </row>
    <row r="26" spans="2:25" x14ac:dyDescent="0.25">
      <c r="D26" s="74"/>
    </row>
    <row r="27" spans="2:25" x14ac:dyDescent="0.25">
      <c r="C27" s="75"/>
      <c r="D27" s="74"/>
      <c r="G27" s="74"/>
    </row>
    <row r="28" spans="2:25" x14ac:dyDescent="0.25">
      <c r="C28" s="75"/>
      <c r="D28" s="74"/>
      <c r="G28" s="74"/>
    </row>
    <row r="29" spans="2:25" x14ac:dyDescent="0.25">
      <c r="C29" s="75"/>
      <c r="D29" s="74"/>
      <c r="G29" s="74"/>
    </row>
    <row r="30" spans="2:25" x14ac:dyDescent="0.25">
      <c r="C30" s="75"/>
      <c r="D30" s="74"/>
      <c r="G30" s="74"/>
    </row>
    <row r="31" spans="2:25" x14ac:dyDescent="0.25">
      <c r="C31" s="75"/>
      <c r="D31" s="74"/>
      <c r="G31" s="74"/>
    </row>
    <row r="32" spans="2:25" x14ac:dyDescent="0.25">
      <c r="D32" s="74"/>
    </row>
    <row r="33" spans="4:4" x14ac:dyDescent="0.25">
      <c r="D33" s="74"/>
    </row>
  </sheetData>
  <customSheetViews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3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4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5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6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9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10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11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1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13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14"/>
      <headerFooter alignWithMargins="0"/>
    </customSheetView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3" orientation="landscape" r:id="rId16"/>
  <headerFooter alignWithMargins="0">
    <oddHeader>&amp;C&amp;F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sheet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</dc:creator>
  <cp:lastModifiedBy>Jeff Kazen</cp:lastModifiedBy>
  <cp:lastPrinted>2013-01-02T12:38:30Z</cp:lastPrinted>
  <dcterms:created xsi:type="dcterms:W3CDTF">2002-09-25T08:48:12Z</dcterms:created>
  <dcterms:modified xsi:type="dcterms:W3CDTF">2015-07-20T16:13:14Z</dcterms:modified>
</cp:coreProperties>
</file>