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315" windowWidth="14940" windowHeight="8640"/>
  </bookViews>
  <sheets>
    <sheet name="Input sheet" sheetId="2" r:id="rId1"/>
    <sheet name="Variance" sheetId="3" r:id="rId2"/>
  </sheets>
  <definedNames>
    <definedName name="_xlnm._FilterDatabase" localSheetId="0" hidden="1">'Input sheet'!$B$14:$Y$18</definedName>
    <definedName name="_xlnm.Print_Area" localSheetId="0">'Input sheet'!$B$1:$V$18</definedName>
    <definedName name="Z_27FB77CF_13ED_11D7_8BD9_0008740F33B1_.wvu.Cols" localSheetId="0" hidden="1">'Input sheet'!#REF!,'Input sheet'!#REF!,'Input sheet'!#REF!</definedName>
    <definedName name="Z_27FB77CF_13ED_11D7_8BD9_0008740F33B1_.wvu.PrintArea" localSheetId="0" hidden="1">'Input sheet'!$B$11:$P$14</definedName>
    <definedName name="Z_4701C8AD_2A5F_404B_8B98_814852729034_.wvu.PrintArea" localSheetId="0" hidden="1">'Input sheet'!$B$1:$P$14</definedName>
    <definedName name="Z_559EEF9F_C7C2_4BD6_952D_617B8679B778_.wvu.PrintArea" localSheetId="0" hidden="1">'Input sheet'!$B$1:$T$14</definedName>
    <definedName name="Z_7F2D42B8_89D6_478F_BF92_AEFB5C8567D7_.wvu.PrintArea" localSheetId="0" hidden="1">'Input sheet'!#REF!</definedName>
    <definedName name="Z_84C9EF3A_F38A_43A5_832F_A77CA7DF5E86_.wvu.PrintArea" localSheetId="0" hidden="1">'Input sheet'!$B$1:$T$14</definedName>
    <definedName name="Z_BEF16849_AADD_409A_9FED_E0AA7CE06374_.wvu.Cols" localSheetId="0" hidden="1">'Input sheet'!#REF!</definedName>
    <definedName name="Z_C17DE7FF_8686_4457_ABDB_1DD18AAC5064_.wvu.PrintArea" localSheetId="0" hidden="1">'Input sheet'!#REF!</definedName>
    <definedName name="Z_C17DE7FF_8686_4457_ABDB_1DD18AAC5064_.wvu.Rows" localSheetId="0" hidden="1">'Input sheet'!#REF!,'Input sheet'!#REF!,'Input sheet'!#REF!</definedName>
    <definedName name="Z_C1B02E65_13F2_11D7_8B84_000874A3A8D1_.wvu.Cols" localSheetId="0" hidden="1">'Input sheet'!#REF!,'Input sheet'!#REF!,'Input sheet'!#REF!</definedName>
    <definedName name="Z_C1B02E65_13F2_11D7_8B84_000874A3A8D1_.wvu.PrintArea" localSheetId="0" hidden="1">'Input sheet'!$B$11:$P$14</definedName>
  </definedNames>
  <calcPr calcId="145621"/>
  <customWorkbookViews>
    <customWorkbookView name="E142173 - Personal View" guid="{1CE10FC8-CA58-46F7-82B9-3A7A964D1263}" mergeInterval="0" personalView="1" maximized="1" windowWidth="1276" windowHeight="873" activeSheetId="2"/>
    <customWorkbookView name="V039054 - Personal View" guid="{6F14E0E3-7B3A-44F8-992C-BCA5079AF62B}" mergeInterval="0" personalView="1" maximized="1" windowWidth="1276" windowHeight="773" activeSheetId="2"/>
    <customWorkbookView name="N027579 - Personal View" guid="{14BC44AE-8F46-418A-9C87-42CD4E2B28D5}" mergeInterval="0" personalView="1" maximized="1" windowWidth="1020" windowHeight="570" activeSheetId="4"/>
    <customWorkbookView name="U765632 - Personal View" guid="{903D3122-EB5C-4225-B36A-FD32EE63557F}" mergeInterval="0" personalView="1" maximized="1" windowWidth="1020" windowHeight="544" activeSheetId="4"/>
    <customWorkbookView name="COAKLEYP - Personal View" guid="{C1B02E65-13F2-11D7-8B84-000874A3A8D1}" mergeInterval="0" personalView="1" maximized="1" windowWidth="1020" windowHeight="606" activeSheetId="1"/>
    <customWorkbookView name="TINANTR - Personal View" guid="{27FB77CF-13ED-11D7-8BD9-0008740F33B1}" mergeInterval="0" personalView="1" maximized="1" windowWidth="1020" windowHeight="605" activeSheetId="1"/>
    <customWorkbookView name="Fred Solda ( Give me a break) - Personal View" guid="{C3144E91-0E6E-4281-AB0D-DB98390F67A6}" mergeInterval="0" personalView="1" maximized="1" windowWidth="1020" windowHeight="517" activeSheetId="2"/>
    <customWorkbookView name="J915903 - Personal View" guid="{84C9EF3A-F38A-43A5-832F-A77CA7DF5E86}" mergeInterval="0" personalView="1" maximized="1" windowWidth="1020" windowHeight="513" activeSheetId="4"/>
    <customWorkbookView name="U604558 - Personal View" guid="{559EEF9F-C7C2-4BD6-952D-617B8679B778}" mergeInterval="0" personalView="1" maximized="1" windowWidth="1020" windowHeight="517" activeSheetId="4"/>
    <customWorkbookView name="U974264 - Personal View" guid="{4E345847-DC14-4F92-8AA3-A6485E892173}" mergeInterval="0" personalView="1" maximized="1" windowWidth="1020" windowHeight="569" activeSheetId="2" showComments="commIndAndComment"/>
    <customWorkbookView name="Karine Calabro - Personal View" guid="{5040618F-C21F-4127-A08E-C1A49D6532ED}" mergeInterval="0" personalView="1" maximized="1" windowWidth="1020" windowHeight="596" activeSheetId="2"/>
    <customWorkbookView name="U519156 - Personal View" guid="{0B55D693-2F38-4D23-9650-86AA00C9CC8D}" mergeInterval="0" personalView="1" maximized="1" windowWidth="1020" windowHeight="514" activeSheetId="4"/>
    <customWorkbookView name="U858606 - Personal View" guid="{BEF16849-AADD-409A-9FED-E0AA7CE06374}" mergeInterval="0" personalView="1" maximized="1" windowWidth="1020" windowHeight="596" activeSheetId="2"/>
    <customWorkbookView name="N012470 - Personal View" guid="{BDABB69F-351C-4245-8E98-908B73F7D928}" mergeInterval="0" personalView="1" maximized="1" windowWidth="1020" windowHeight="543" activeSheetId="2"/>
    <customWorkbookView name="U187505 - Personal View" guid="{4701C8AD-2A5F-404B-8B98-814852729034}" mergeInterval="0" personalView="1" maximized="1" windowWidth="1020" windowHeight="596" activeSheetId="2" showComments="commIndAndComment"/>
    <customWorkbookView name="U974481 - Personal View" guid="{7F2D42B8-89D6-478F-BF92-AEFB5C8567D7}" mergeInterval="0" personalView="1" maximized="1" windowWidth="1276" windowHeight="825" activeSheetId="2"/>
    <customWorkbookView name="violaine muller - Personal View" guid="{C17DE7FF-8686-4457-ABDB-1DD18AAC5064}" mergeInterval="0" personalView="1" maximized="1" windowWidth="1276" windowHeight="825" activeSheetId="4"/>
  </customWorkbookViews>
</workbook>
</file>

<file path=xl/calcChain.xml><?xml version="1.0" encoding="utf-8"?>
<calcChain xmlns="http://schemas.openxmlformats.org/spreadsheetml/2006/main">
  <c r="D5" i="3" l="1"/>
  <c r="H5" i="3" s="1"/>
  <c r="O15" i="2"/>
  <c r="M15" i="2" s="1"/>
  <c r="R18" i="2"/>
  <c r="R21" i="2"/>
  <c r="R20" i="2"/>
  <c r="R17" i="2"/>
  <c r="R19" i="2"/>
  <c r="R16" i="2"/>
  <c r="G8" i="3"/>
  <c r="G11" i="3"/>
  <c r="G10" i="3"/>
  <c r="G7" i="3"/>
  <c r="G9" i="3"/>
  <c r="G6" i="3"/>
  <c r="H3" i="3"/>
  <c r="I3" i="3" s="1"/>
  <c r="F3" i="3"/>
  <c r="G3" i="3" s="1"/>
  <c r="O17" i="2" l="1"/>
  <c r="M17" i="2" s="1"/>
  <c r="O18" i="2"/>
  <c r="M18" i="2" s="1"/>
  <c r="O19" i="2"/>
  <c r="M19" i="2" s="1"/>
  <c r="O20" i="2"/>
  <c r="M20" i="2" s="1"/>
  <c r="O21" i="2"/>
  <c r="M21" i="2" s="1"/>
  <c r="O16" i="2"/>
  <c r="D11" i="3" l="1"/>
  <c r="H11" i="3" s="1"/>
  <c r="N21" i="2"/>
  <c r="D7" i="3"/>
  <c r="H7" i="3" s="1"/>
  <c r="N17" i="2"/>
  <c r="N18" i="2"/>
  <c r="D8" i="3"/>
  <c r="H8" i="3" s="1"/>
  <c r="D9" i="3"/>
  <c r="H9" i="3" s="1"/>
  <c r="N19" i="2"/>
  <c r="D10" i="3"/>
  <c r="H10" i="3" s="1"/>
  <c r="N20" i="2"/>
  <c r="M16" i="2"/>
  <c r="D6" i="3" s="1"/>
  <c r="H6" i="3" s="1"/>
  <c r="E8" i="3" l="1"/>
  <c r="I8" i="3" s="1"/>
  <c r="P18" i="2"/>
  <c r="E10" i="3"/>
  <c r="I10" i="3" s="1"/>
  <c r="P20" i="2"/>
  <c r="E11" i="3"/>
  <c r="I11" i="3" s="1"/>
  <c r="P21" i="2"/>
  <c r="P19" i="2"/>
  <c r="E9" i="3"/>
  <c r="I9" i="3" s="1"/>
  <c r="E7" i="3"/>
  <c r="I7" i="3" s="1"/>
  <c r="P17" i="2"/>
  <c r="N16" i="2"/>
  <c r="P16" i="2" l="1"/>
  <c r="E6" i="3"/>
  <c r="I6" i="3" s="1"/>
</calcChain>
</file>

<file path=xl/sharedStrings.xml><?xml version="1.0" encoding="utf-8"?>
<sst xmlns="http://schemas.openxmlformats.org/spreadsheetml/2006/main" count="126" uniqueCount="61">
  <si>
    <t>USD</t>
  </si>
  <si>
    <t>Actual distribution</t>
  </si>
  <si>
    <t>EUR</t>
  </si>
  <si>
    <t>Class</t>
  </si>
  <si>
    <t>Base ccy</t>
  </si>
  <si>
    <t>Class ccy</t>
  </si>
  <si>
    <t>ISIN</t>
  </si>
  <si>
    <t>Name</t>
  </si>
  <si>
    <t>Fund</t>
  </si>
  <si>
    <t>EUSD</t>
  </si>
  <si>
    <t>GT</t>
  </si>
  <si>
    <t>AT</t>
  </si>
  <si>
    <t>Record date</t>
  </si>
  <si>
    <t>Ex date</t>
  </si>
  <si>
    <t>Pay Date</t>
  </si>
  <si>
    <t>Base CCY</t>
  </si>
  <si>
    <t>Class CCY</t>
  </si>
  <si>
    <t>Yes</t>
  </si>
  <si>
    <t>Frequency</t>
  </si>
  <si>
    <t>EU TID</t>
  </si>
  <si>
    <t>Shares Outstanding as at Ex Date</t>
  </si>
  <si>
    <t>FX rate EUR/USD as at RD</t>
  </si>
  <si>
    <t>Equalised NII</t>
  </si>
  <si>
    <t>Distribution Rate</t>
  </si>
  <si>
    <t>Sky Harbour Distribution</t>
  </si>
  <si>
    <t>Source: WM N0</t>
  </si>
  <si>
    <t>Class B - Dist EUR h</t>
  </si>
  <si>
    <t>LU0765417950</t>
  </si>
  <si>
    <t>SDBDE</t>
  </si>
  <si>
    <t>TA Code</t>
  </si>
  <si>
    <t>A</t>
  </si>
  <si>
    <t>Tax Scope</t>
  </si>
  <si>
    <t>No</t>
  </si>
  <si>
    <t>SEK</t>
  </si>
  <si>
    <t>DKK</t>
  </si>
  <si>
    <t>Class B - Dis SEK hg</t>
  </si>
  <si>
    <t>Class B - Dis DKK hg</t>
  </si>
  <si>
    <t>Class F - Dis EUR hg</t>
  </si>
  <si>
    <t>Class F - Dis SEK hg</t>
  </si>
  <si>
    <t>SDBDS</t>
  </si>
  <si>
    <t>SDBDD</t>
  </si>
  <si>
    <t>SDFDE</t>
  </si>
  <si>
    <t>SDFDS</t>
  </si>
  <si>
    <t>LU0765418503</t>
  </si>
  <si>
    <t>LU0765418925</t>
  </si>
  <si>
    <t>LU0765419659</t>
  </si>
  <si>
    <t>LU0765420236</t>
  </si>
  <si>
    <t>SYFDS</t>
  </si>
  <si>
    <t>LU0765425110</t>
  </si>
  <si>
    <t>FX rate SEK/USD as at RD</t>
  </si>
  <si>
    <t>FX rate DKK/USD as at RD</t>
  </si>
  <si>
    <t>ISIN NUMBER</t>
  </si>
  <si>
    <t xml:space="preserve"> Dist Rate</t>
  </si>
  <si>
    <t xml:space="preserve">NAV/sh as at </t>
  </si>
  <si>
    <t>Additional Variance</t>
  </si>
  <si>
    <t>Base</t>
  </si>
  <si>
    <t>SKY Harbor Global Funds – U.S. Short Duration High Yield Fund</t>
  </si>
  <si>
    <t>SKY Harbor Global Funds – U.S. High Yield Fund</t>
  </si>
  <si>
    <t>LU0765416986</t>
  </si>
  <si>
    <t>SDADU</t>
  </si>
  <si>
    <t>Class A - Dist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</si>
</sst>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0.000000"/>
    <numFmt numFmtId="166" formatCode="#,##0.000000"/>
    <numFmt numFmtId="167" formatCode="#,##0.0000"/>
    <numFmt numFmtId="168" formatCode="0.0000"/>
    <numFmt numFmtId="169" formatCode="_-* #,##0.000000_-;\-* #,##0.000000_-;_-* &quot;-&quot;??_-;_-@_-"/>
  </numFmts>
  <fonts count="24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60"/>
      <name val="Arial"/>
      <family val="2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Fill="1" applyBorder="1" applyProtection="1">
      <protection locked="0"/>
    </xf>
    <xf numFmtId="43" fontId="4" fillId="0" borderId="0" xfId="1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Protection="1">
      <protection locked="0"/>
    </xf>
    <xf numFmtId="43" fontId="1" fillId="0" borderId="0" xfId="1" applyAlignment="1" applyProtection="1">
      <protection locked="0"/>
    </xf>
    <xf numFmtId="0" fontId="4" fillId="0" borderId="0" xfId="0" applyFont="1" applyProtection="1">
      <protection locked="0"/>
    </xf>
    <xf numFmtId="0" fontId="0" fillId="0" borderId="0" xfId="0" applyFill="1" applyProtection="1">
      <protection locked="0"/>
    </xf>
    <xf numFmtId="43" fontId="6" fillId="0" borderId="0" xfId="1" applyFont="1" applyFill="1" applyBorder="1" applyAlignment="1" applyProtection="1"/>
    <xf numFmtId="43" fontId="4" fillId="0" borderId="0" xfId="1" applyFont="1" applyFill="1" applyBorder="1" applyAlignment="1" applyProtection="1"/>
    <xf numFmtId="0" fontId="7" fillId="0" borderId="0" xfId="0" applyFont="1" applyFill="1" applyBorder="1" applyProtection="1"/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Protection="1">
      <protection locked="0"/>
    </xf>
    <xf numFmtId="43" fontId="2" fillId="0" borderId="2" xfId="1" applyFont="1" applyFill="1" applyBorder="1" applyAlignment="1" applyProtection="1">
      <protection locked="0"/>
    </xf>
    <xf numFmtId="43" fontId="2" fillId="0" borderId="0" xfId="1" applyFont="1" applyFill="1" applyAlignment="1" applyProtection="1">
      <protection locked="0"/>
    </xf>
    <xf numFmtId="43" fontId="10" fillId="0" borderId="0" xfId="1" applyFont="1" applyFill="1" applyAlignment="1" applyProtection="1">
      <protection locked="0"/>
    </xf>
    <xf numFmtId="43" fontId="11" fillId="0" borderId="0" xfId="1" applyFont="1" applyFill="1" applyBorder="1" applyAlignment="1" applyProtection="1">
      <protection locked="0"/>
    </xf>
    <xf numFmtId="0" fontId="11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10" fillId="0" borderId="2" xfId="1" applyNumberFormat="1" applyFont="1" applyFill="1" applyBorder="1" applyAlignment="1" applyProtection="1">
      <protection locked="0"/>
    </xf>
    <xf numFmtId="43" fontId="12" fillId="0" borderId="0" xfId="1" applyFont="1" applyFill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 wrapText="1"/>
    </xf>
    <xf numFmtId="4" fontId="11" fillId="0" borderId="0" xfId="0" applyNumberFormat="1" applyFont="1" applyFill="1" applyAlignment="1" applyProtection="1">
      <alignment horizontal="center"/>
      <protection locked="0"/>
    </xf>
    <xf numFmtId="4" fontId="11" fillId="0" borderId="0" xfId="0" applyNumberFormat="1" applyFont="1" applyFill="1" applyAlignment="1" applyProtection="1">
      <protection locked="0"/>
    </xf>
    <xf numFmtId="4" fontId="12" fillId="0" borderId="0" xfId="0" applyNumberFormat="1" applyFont="1" applyFill="1" applyAlignment="1" applyProtection="1"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</xf>
    <xf numFmtId="164" fontId="4" fillId="0" borderId="0" xfId="1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2" xfId="1" applyNumberFormat="1" applyFont="1" applyBorder="1" applyAlignment="1" applyProtection="1">
      <alignment horizontal="center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3" fontId="1" fillId="0" borderId="0" xfId="1" applyBorder="1" applyAlignment="1" applyProtection="1"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164" fontId="4" fillId="0" borderId="0" xfId="1" applyNumberFormat="1" applyFont="1" applyFill="1" applyBorder="1" applyAlignment="1" applyProtection="1">
      <alignment horizontal="center"/>
    </xf>
    <xf numFmtId="43" fontId="10" fillId="0" borderId="0" xfId="1" applyFont="1" applyFill="1" applyBorder="1" applyAlignment="1" applyProtection="1"/>
    <xf numFmtId="4" fontId="11" fillId="0" borderId="0" xfId="0" applyNumberFormat="1" applyFont="1" applyFill="1" applyBorder="1" applyAlignment="1" applyProtection="1">
      <protection locked="0"/>
    </xf>
    <xf numFmtId="4" fontId="1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4" fillId="0" borderId="0" xfId="0" applyFont="1" applyBorder="1" applyProtection="1">
      <protection locked="0"/>
    </xf>
    <xf numFmtId="43" fontId="10" fillId="0" borderId="0" xfId="1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3" fontId="4" fillId="0" borderId="0" xfId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43" fontId="8" fillId="0" borderId="2" xfId="1" applyNumberFormat="1" applyFont="1" applyFill="1" applyBorder="1" applyAlignment="1" applyProtection="1">
      <protection locked="0"/>
    </xf>
    <xf numFmtId="43" fontId="8" fillId="0" borderId="0" xfId="1" applyFont="1" applyFill="1" applyBorder="1" applyAlignment="1" applyProtection="1">
      <protection locked="0"/>
    </xf>
    <xf numFmtId="43" fontId="4" fillId="0" borderId="0" xfId="1" applyFont="1" applyAlignment="1" applyProtection="1">
      <protection locked="0"/>
    </xf>
    <xf numFmtId="43" fontId="4" fillId="0" borderId="2" xfId="1" applyFont="1" applyFill="1" applyBorder="1" applyAlignment="1" applyProtection="1"/>
    <xf numFmtId="14" fontId="8" fillId="0" borderId="2" xfId="0" applyNumberFormat="1" applyFont="1" applyFill="1" applyBorder="1" applyProtection="1">
      <protection locked="0"/>
    </xf>
    <xf numFmtId="4" fontId="12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 applyProtection="1">
      <alignment horizontal="center" wrapText="1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4" fontId="15" fillId="0" borderId="6" xfId="0" applyNumberFormat="1" applyFont="1" applyFill="1" applyBorder="1" applyAlignment="1" applyProtection="1">
      <protection locked="0"/>
    </xf>
    <xf numFmtId="4" fontId="16" fillId="0" borderId="2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</xf>
    <xf numFmtId="0" fontId="14" fillId="3" borderId="0" xfId="0" applyFont="1" applyFill="1" applyBorder="1" applyProtection="1">
      <protection locked="0"/>
    </xf>
    <xf numFmtId="0" fontId="18" fillId="3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167" fontId="11" fillId="0" borderId="0" xfId="0" applyNumberFormat="1" applyFont="1" applyFill="1" applyBorder="1" applyAlignment="1" applyProtection="1">
      <alignment horizontal="center"/>
      <protection locked="0"/>
    </xf>
    <xf numFmtId="167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" vertical="center"/>
      <protection locked="0"/>
    </xf>
    <xf numFmtId="167" fontId="15" fillId="0" borderId="6" xfId="0" applyNumberFormat="1" applyFont="1" applyFill="1" applyBorder="1" applyAlignment="1" applyProtection="1">
      <protection locked="0"/>
    </xf>
    <xf numFmtId="167" fontId="11" fillId="0" borderId="0" xfId="0" applyNumberFormat="1" applyFont="1" applyFill="1" applyBorder="1" applyAlignment="1" applyProtection="1">
      <alignment horizontal="center" wrapText="1"/>
    </xf>
    <xf numFmtId="4" fontId="11" fillId="0" borderId="7" xfId="0" applyNumberFormat="1" applyFont="1" applyFill="1" applyBorder="1" applyAlignment="1" applyProtection="1">
      <alignment horizontal="center" wrapText="1"/>
    </xf>
    <xf numFmtId="167" fontId="4" fillId="0" borderId="2" xfId="0" applyNumberFormat="1" applyFont="1" applyFill="1" applyBorder="1" applyAlignment="1" applyProtection="1">
      <alignment horizontal="center"/>
    </xf>
    <xf numFmtId="167" fontId="11" fillId="0" borderId="0" xfId="0" applyNumberFormat="1" applyFont="1" applyFill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right"/>
      <protection locked="0"/>
    </xf>
    <xf numFmtId="164" fontId="0" fillId="0" borderId="0" xfId="2" applyFont="1" applyFill="1" applyProtection="1">
      <protection locked="0"/>
    </xf>
    <xf numFmtId="0" fontId="9" fillId="0" borderId="0" xfId="0" applyFont="1"/>
    <xf numFmtId="0" fontId="9" fillId="0" borderId="0" xfId="0" applyFont="1" applyAlignment="1">
      <alignment horizontal="right"/>
    </xf>
    <xf numFmtId="164" fontId="3" fillId="4" borderId="2" xfId="2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center"/>
    </xf>
    <xf numFmtId="167" fontId="4" fillId="4" borderId="2" xfId="0" applyNumberFormat="1" applyFont="1" applyFill="1" applyBorder="1" applyAlignment="1" applyProtection="1">
      <alignment horizontal="center"/>
    </xf>
    <xf numFmtId="166" fontId="15" fillId="0" borderId="2" xfId="0" applyNumberFormat="1" applyFont="1" applyFill="1" applyBorder="1" applyAlignment="1" applyProtection="1">
      <protection locked="0"/>
    </xf>
    <xf numFmtId="40" fontId="4" fillId="0" borderId="2" xfId="0" applyNumberFormat="1" applyFont="1" applyFill="1" applyBorder="1" applyAlignment="1" applyProtection="1">
      <alignment horizontal="center"/>
    </xf>
    <xf numFmtId="3" fontId="20" fillId="0" borderId="2" xfId="0" applyNumberFormat="1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164" fontId="3" fillId="5" borderId="2" xfId="2" applyFont="1" applyFill="1" applyBorder="1" applyAlignment="1" applyProtection="1">
      <alignment horizontal="right"/>
    </xf>
    <xf numFmtId="167" fontId="4" fillId="5" borderId="2" xfId="0" applyNumberFormat="1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64" fontId="3" fillId="6" borderId="2" xfId="2" applyFont="1" applyFill="1" applyBorder="1" applyAlignment="1" applyProtection="1">
      <alignment horizontal="right"/>
    </xf>
    <xf numFmtId="167" fontId="4" fillId="6" borderId="2" xfId="0" applyNumberFormat="1" applyFont="1" applyFill="1" applyBorder="1" applyAlignment="1" applyProtection="1">
      <alignment horizontal="center"/>
    </xf>
    <xf numFmtId="40" fontId="4" fillId="0" borderId="2" xfId="0" applyNumberFormat="1" applyFont="1" applyFill="1" applyBorder="1" applyAlignment="1" applyProtection="1">
      <alignment horizontal="lef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center"/>
    </xf>
    <xf numFmtId="0" fontId="0" fillId="0" borderId="0" xfId="0" applyProtection="1"/>
    <xf numFmtId="0" fontId="4" fillId="0" borderId="2" xfId="0" applyFont="1" applyFill="1" applyBorder="1" applyProtection="1"/>
    <xf numFmtId="14" fontId="4" fillId="0" borderId="2" xfId="0" applyNumberFormat="1" applyFont="1" applyBorder="1" applyAlignment="1" applyProtection="1">
      <alignment horizontal="center"/>
    </xf>
    <xf numFmtId="0" fontId="21" fillId="0" borderId="2" xfId="0" applyFont="1" applyFill="1" applyBorder="1" applyProtection="1"/>
    <xf numFmtId="0" fontId="22" fillId="0" borderId="2" xfId="0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40" fontId="23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Protection="1"/>
    <xf numFmtId="168" fontId="8" fillId="0" borderId="2" xfId="0" applyNumberFormat="1" applyFont="1" applyFill="1" applyBorder="1" applyProtection="1"/>
    <xf numFmtId="10" fontId="3" fillId="0" borderId="2" xfId="0" applyNumberFormat="1" applyFont="1" applyFill="1" applyBorder="1" applyProtection="1"/>
    <xf numFmtId="14" fontId="0" fillId="0" borderId="0" xfId="0" applyNumberFormat="1" applyFill="1" applyProtection="1">
      <protection locked="0"/>
    </xf>
    <xf numFmtId="14" fontId="5" fillId="0" borderId="0" xfId="0" applyNumberFormat="1" applyFont="1" applyFill="1" applyProtection="1">
      <protection locked="0"/>
    </xf>
    <xf numFmtId="10" fontId="0" fillId="0" borderId="0" xfId="0" applyNumberFormat="1" applyFill="1" applyProtection="1">
      <protection locked="0"/>
    </xf>
    <xf numFmtId="169" fontId="3" fillId="4" borderId="2" xfId="2" applyNumberFormat="1" applyFont="1" applyFill="1" applyBorder="1" applyAlignment="1" applyProtection="1">
      <alignment horizontal="right"/>
    </xf>
    <xf numFmtId="169" fontId="3" fillId="5" borderId="2" xfId="2" applyNumberFormat="1" applyFont="1" applyFill="1" applyBorder="1" applyAlignment="1" applyProtection="1">
      <alignment horizontal="right"/>
    </xf>
    <xf numFmtId="169" fontId="3" fillId="6" borderId="2" xfId="2" applyNumberFormat="1" applyFont="1" applyFill="1" applyBorder="1" applyAlignment="1" applyProtection="1">
      <alignment horizontal="right"/>
    </xf>
    <xf numFmtId="164" fontId="15" fillId="0" borderId="2" xfId="2" applyFont="1" applyFill="1" applyBorder="1" applyAlignment="1" applyProtection="1">
      <protection locked="0"/>
    </xf>
    <xf numFmtId="169" fontId="3" fillId="7" borderId="2" xfId="2" applyNumberFormat="1" applyFont="1" applyFill="1" applyBorder="1" applyAlignment="1" applyProtection="1">
      <alignment horizontal="right"/>
    </xf>
    <xf numFmtId="0" fontId="4" fillId="8" borderId="2" xfId="0" applyFont="1" applyFill="1" applyBorder="1" applyAlignment="1" applyProtection="1">
      <alignment horizontal="center"/>
    </xf>
    <xf numFmtId="164" fontId="4" fillId="0" borderId="6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Comma" xfId="2" builtinId="3"/>
    <cellStyle name="Comma_SWMF div dist 24-04-02" xfId="1"/>
    <cellStyle name="Normal" xfId="0" builtinId="0"/>
  </cellStyles>
  <dxfs count="0"/>
  <tableStyles count="0" defaultTableStyle="TableStyleMedium9" defaultPivotStyle="PivotStyleLight16"/>
  <colors>
    <mruColors>
      <color rgb="FFCCFFCC"/>
      <color rgb="FFFFFFCC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Y30"/>
  <sheetViews>
    <sheetView showGridLines="0" tabSelected="1" zoomScale="75" zoomScaleNormal="75" workbookViewId="0">
      <pane ySplit="14" topLeftCell="A15" activePane="bottomLeft" state="frozen"/>
      <selection pane="bottomLeft"/>
    </sheetView>
  </sheetViews>
  <sheetFormatPr defaultRowHeight="15" x14ac:dyDescent="0.25"/>
  <cols>
    <col min="1" max="1" width="9.140625" style="5"/>
    <col min="2" max="2" width="13.85546875" style="25" customWidth="1"/>
    <col min="3" max="3" width="12" style="8" bestFit="1" customWidth="1"/>
    <col min="4" max="4" width="28.5703125" style="8" customWidth="1"/>
    <col min="5" max="5" width="13.28515625" style="8" bestFit="1" customWidth="1"/>
    <col min="6" max="6" width="12.5703125" style="6" bestFit="1" customWidth="1"/>
    <col min="7" max="7" width="79.5703125" style="6" bestFit="1" customWidth="1"/>
    <col min="8" max="8" width="24" style="6" customWidth="1"/>
    <col min="9" max="9" width="20" style="15" customWidth="1"/>
    <col min="10" max="10" width="10.28515625" style="15" bestFit="1" customWidth="1"/>
    <col min="11" max="11" width="16.28515625" style="32" customWidth="1"/>
    <col min="12" max="14" width="25.140625" style="16" customWidth="1"/>
    <col min="15" max="16" width="21.140625" style="23" customWidth="1"/>
    <col min="17" max="17" width="17.28515625" style="71" customWidth="1"/>
    <col min="18" max="18" width="17.28515625" style="22" customWidth="1"/>
    <col min="19" max="19" width="10.7109375" style="39" customWidth="1"/>
    <col min="20" max="20" width="10.42578125" style="7" customWidth="1"/>
    <col min="21" max="22" width="10.42578125" style="5" customWidth="1"/>
    <col min="23" max="23" width="12.85546875" style="5" bestFit="1" customWidth="1"/>
    <col min="24" max="24" width="9.140625" style="5"/>
    <col min="25" max="25" width="10.140625" style="5" bestFit="1" customWidth="1"/>
    <col min="26" max="16384" width="9.140625" style="5"/>
  </cols>
  <sheetData>
    <row r="1" spans="2:25" s="40" customFormat="1" ht="15.75" x14ac:dyDescent="0.25">
      <c r="B1" s="62"/>
      <c r="C1" s="33"/>
      <c r="D1" s="33"/>
      <c r="E1" s="33"/>
      <c r="F1" s="34"/>
      <c r="G1" s="9"/>
      <c r="H1" s="9"/>
      <c r="I1" s="35"/>
      <c r="J1" s="35"/>
      <c r="K1" s="36"/>
      <c r="L1" s="37"/>
      <c r="M1" s="37"/>
      <c r="N1" s="37"/>
      <c r="O1" s="38"/>
      <c r="P1" s="38"/>
      <c r="Q1" s="64"/>
      <c r="R1" s="39"/>
      <c r="S1" s="39"/>
      <c r="T1" s="41"/>
    </row>
    <row r="2" spans="2:25" s="40" customFormat="1" ht="20.25" x14ac:dyDescent="0.3">
      <c r="B2" s="60" t="s">
        <v>24</v>
      </c>
      <c r="C2" s="60"/>
      <c r="D2" s="60"/>
      <c r="E2" s="60"/>
      <c r="F2" s="47"/>
      <c r="G2" s="47"/>
      <c r="H2" s="47"/>
      <c r="I2" s="35"/>
      <c r="J2" s="35"/>
      <c r="K2" s="27"/>
      <c r="L2" s="42"/>
      <c r="M2" s="42"/>
      <c r="N2" s="42"/>
      <c r="O2" s="38"/>
      <c r="P2" s="38"/>
      <c r="Q2" s="64"/>
      <c r="R2" s="39"/>
      <c r="S2" s="39"/>
      <c r="T2" s="41"/>
    </row>
    <row r="3" spans="2:25" s="40" customFormat="1" x14ac:dyDescent="0.25">
      <c r="B3" s="62"/>
      <c r="C3" s="43"/>
      <c r="D3" s="43"/>
      <c r="E3" s="44"/>
      <c r="F3" s="44"/>
      <c r="L3" s="42"/>
      <c r="M3" s="42"/>
      <c r="N3" s="42"/>
      <c r="O3" s="38"/>
      <c r="P3" s="38"/>
      <c r="Q3" s="64"/>
      <c r="R3" s="39"/>
      <c r="S3" s="39"/>
      <c r="T3" s="41"/>
    </row>
    <row r="4" spans="2:25" s="40" customFormat="1" x14ac:dyDescent="0.25">
      <c r="B4" s="43"/>
      <c r="E4" s="44"/>
      <c r="O4" s="38"/>
      <c r="P4" s="38"/>
      <c r="Q4" s="64"/>
      <c r="R4" s="39"/>
      <c r="S4" s="39"/>
      <c r="T4" s="41"/>
    </row>
    <row r="5" spans="2:25" s="40" customFormat="1" ht="15.75" thickBot="1" x14ac:dyDescent="0.3">
      <c r="B5" s="10"/>
      <c r="D5" s="61" t="s">
        <v>25</v>
      </c>
      <c r="E5" s="28"/>
      <c r="O5" s="38"/>
      <c r="P5" s="38"/>
      <c r="Q5" s="64"/>
      <c r="R5" s="39"/>
      <c r="S5" s="39"/>
      <c r="T5" s="41"/>
    </row>
    <row r="6" spans="2:25" s="40" customFormat="1" ht="15.75" thickBot="1" x14ac:dyDescent="0.3">
      <c r="B6" s="49" t="s">
        <v>12</v>
      </c>
      <c r="C6" s="50">
        <v>41470</v>
      </c>
      <c r="D6" s="59" t="s">
        <v>21</v>
      </c>
      <c r="E6" s="72">
        <v>0.76643035999999998</v>
      </c>
      <c r="O6" s="38"/>
      <c r="P6" s="38"/>
      <c r="Q6" s="64"/>
      <c r="R6" s="39"/>
      <c r="S6" s="39"/>
      <c r="T6" s="41"/>
    </row>
    <row r="7" spans="2:25" s="40" customFormat="1" ht="15.75" thickBot="1" x14ac:dyDescent="0.3">
      <c r="B7" s="49" t="s">
        <v>13</v>
      </c>
      <c r="C7" s="50">
        <v>41471</v>
      </c>
      <c r="D7" s="82" t="s">
        <v>49</v>
      </c>
      <c r="E7" s="72">
        <v>6.69055</v>
      </c>
      <c r="O7" s="38"/>
      <c r="P7" s="38"/>
      <c r="Q7" s="64"/>
      <c r="R7" s="39"/>
      <c r="S7" s="39"/>
      <c r="T7" s="41"/>
    </row>
    <row r="8" spans="2:25" s="40" customFormat="1" ht="15.75" thickBot="1" x14ac:dyDescent="0.3">
      <c r="B8" s="49" t="s">
        <v>14</v>
      </c>
      <c r="C8" s="50">
        <v>41481</v>
      </c>
      <c r="D8" s="85" t="s">
        <v>50</v>
      </c>
      <c r="E8" s="72">
        <v>5.7155500000000004</v>
      </c>
      <c r="G8" s="10"/>
      <c r="H8" s="10"/>
      <c r="I8" s="45"/>
      <c r="J8" s="45"/>
      <c r="K8" s="28"/>
      <c r="L8" s="42"/>
      <c r="M8" s="42"/>
      <c r="N8" s="42"/>
      <c r="O8" s="38"/>
      <c r="P8" s="38"/>
      <c r="Q8" s="64"/>
      <c r="R8" s="39"/>
      <c r="S8" s="39"/>
      <c r="T8" s="41"/>
    </row>
    <row r="9" spans="2:25" s="40" customFormat="1" x14ac:dyDescent="0.25">
      <c r="B9" s="62"/>
      <c r="C9" s="43"/>
      <c r="D9" s="43"/>
      <c r="E9" s="44"/>
      <c r="F9" s="44"/>
      <c r="G9" s="10"/>
      <c r="H9" s="10"/>
      <c r="I9" s="45"/>
      <c r="J9" s="45"/>
      <c r="K9" s="28"/>
      <c r="L9" s="42"/>
      <c r="M9" s="42"/>
      <c r="N9" s="42"/>
      <c r="O9" s="38"/>
      <c r="P9" s="38"/>
      <c r="Q9" s="64"/>
      <c r="R9" s="39"/>
      <c r="S9" s="39"/>
      <c r="T9" s="41"/>
    </row>
    <row r="10" spans="2:25" x14ac:dyDescent="0.25">
      <c r="G10" s="10"/>
      <c r="H10" s="10"/>
      <c r="I10" s="13"/>
      <c r="J10" s="13"/>
      <c r="K10" s="28"/>
      <c r="L10" s="20"/>
      <c r="M10" s="20"/>
      <c r="N10" s="20"/>
      <c r="O10" s="24"/>
      <c r="P10" s="24"/>
      <c r="Q10" s="64"/>
      <c r="R10" s="39"/>
      <c r="S10" s="51"/>
    </row>
    <row r="11" spans="2:25" s="3" customFormat="1" ht="15.75" thickBot="1" x14ac:dyDescent="0.3">
      <c r="B11" s="25"/>
      <c r="C11" s="1"/>
      <c r="D11" s="1"/>
      <c r="E11" s="1"/>
      <c r="F11" s="2"/>
      <c r="G11" s="11"/>
      <c r="H11" s="11"/>
      <c r="I11" s="2"/>
      <c r="J11" s="2"/>
      <c r="K11" s="29"/>
      <c r="L11" s="17"/>
      <c r="M11" s="17"/>
      <c r="N11" s="17"/>
      <c r="O11" s="23"/>
      <c r="P11" s="23"/>
      <c r="Q11" s="64"/>
      <c r="R11" s="39"/>
      <c r="S11" s="39"/>
      <c r="T11" s="4"/>
    </row>
    <row r="12" spans="2:25" s="3" customFormat="1" ht="30.75" thickBot="1" x14ac:dyDescent="0.25">
      <c r="B12" s="25"/>
      <c r="C12" s="1"/>
      <c r="D12" s="1"/>
      <c r="E12" s="1"/>
      <c r="F12" s="2"/>
      <c r="G12" s="2"/>
      <c r="H12" s="12" t="s">
        <v>3</v>
      </c>
      <c r="I12" s="12" t="s">
        <v>6</v>
      </c>
      <c r="J12" s="12" t="s">
        <v>29</v>
      </c>
      <c r="K12" s="30" t="s">
        <v>22</v>
      </c>
      <c r="L12" s="18" t="s">
        <v>20</v>
      </c>
      <c r="M12" s="18" t="s">
        <v>23</v>
      </c>
      <c r="N12" s="18" t="s">
        <v>23</v>
      </c>
      <c r="O12" s="56" t="s">
        <v>1</v>
      </c>
      <c r="P12" s="56" t="s">
        <v>1</v>
      </c>
      <c r="Q12" s="65" t="s">
        <v>19</v>
      </c>
      <c r="R12" s="66" t="s">
        <v>19</v>
      </c>
      <c r="S12" s="52"/>
      <c r="T12" s="110" t="s">
        <v>31</v>
      </c>
      <c r="U12" s="111"/>
      <c r="V12" s="112"/>
      <c r="Y12" s="102"/>
    </row>
    <row r="13" spans="2:25" ht="15.75" thickBot="1" x14ac:dyDescent="0.3">
      <c r="B13" s="4" t="s">
        <v>18</v>
      </c>
      <c r="C13" s="4" t="s">
        <v>8</v>
      </c>
      <c r="D13" s="1" t="s">
        <v>3</v>
      </c>
      <c r="E13" s="4" t="s">
        <v>4</v>
      </c>
      <c r="F13" s="48" t="s">
        <v>5</v>
      </c>
      <c r="G13" s="48" t="s">
        <v>7</v>
      </c>
      <c r="H13" s="14"/>
      <c r="I13" s="14"/>
      <c r="J13" s="14"/>
      <c r="K13" s="31"/>
      <c r="L13" s="19"/>
      <c r="M13" s="57" t="s">
        <v>15</v>
      </c>
      <c r="N13" s="58" t="s">
        <v>16</v>
      </c>
      <c r="O13" s="57" t="s">
        <v>15</v>
      </c>
      <c r="P13" s="58" t="s">
        <v>16</v>
      </c>
      <c r="Q13" s="67" t="s">
        <v>15</v>
      </c>
      <c r="R13" s="58" t="s">
        <v>16</v>
      </c>
      <c r="S13" s="53"/>
      <c r="T13" s="54" t="s">
        <v>9</v>
      </c>
      <c r="U13" s="55" t="s">
        <v>10</v>
      </c>
      <c r="V13" s="54" t="s">
        <v>11</v>
      </c>
    </row>
    <row r="14" spans="2:25" ht="15.75" thickBot="1" x14ac:dyDescent="0.3">
      <c r="C14" s="4"/>
      <c r="D14" s="1"/>
      <c r="E14" s="4"/>
      <c r="F14" s="48"/>
      <c r="G14" s="48"/>
      <c r="H14" s="48"/>
      <c r="O14" s="21"/>
      <c r="P14" s="21"/>
      <c r="Q14" s="68"/>
      <c r="R14" s="69"/>
      <c r="S14" s="21"/>
      <c r="T14" s="21"/>
      <c r="U14" s="21"/>
      <c r="V14" s="21"/>
    </row>
    <row r="15" spans="2:25" ht="15.75" thickBot="1" x14ac:dyDescent="0.3">
      <c r="B15" s="63" t="s">
        <v>30</v>
      </c>
      <c r="C15" s="26">
        <v>83738</v>
      </c>
      <c r="D15" s="26">
        <v>24</v>
      </c>
      <c r="E15" s="109" t="s">
        <v>0</v>
      </c>
      <c r="F15" s="109" t="s">
        <v>0</v>
      </c>
      <c r="G15" s="88" t="s">
        <v>56</v>
      </c>
      <c r="H15" s="80" t="s">
        <v>60</v>
      </c>
      <c r="I15" s="80" t="s">
        <v>58</v>
      </c>
      <c r="J15" s="80" t="s">
        <v>59</v>
      </c>
      <c r="K15" s="46">
        <v>97898.203108178903</v>
      </c>
      <c r="L15" s="46">
        <v>93431.73</v>
      </c>
      <c r="M15" s="79">
        <f t="shared" ref="M15" si="0">ROUND(O15/L15,6)</f>
        <v>1.0478050000000001</v>
      </c>
      <c r="N15" s="108"/>
      <c r="O15" s="107">
        <f t="shared" ref="O15" si="1">IF(K15&lt;0,0,K15)</f>
        <v>97898.203108178903</v>
      </c>
      <c r="P15" s="108"/>
      <c r="Q15" s="70">
        <v>1.0207999999999999</v>
      </c>
      <c r="R15" s="108"/>
      <c r="T15" s="77" t="s">
        <v>17</v>
      </c>
      <c r="U15" s="77" t="s">
        <v>17</v>
      </c>
      <c r="V15" s="77" t="s">
        <v>17</v>
      </c>
      <c r="W15" s="73"/>
      <c r="X15" s="103"/>
      <c r="Y15" s="101"/>
    </row>
    <row r="16" spans="2:25" ht="15.75" customHeight="1" thickBot="1" x14ac:dyDescent="0.3">
      <c r="B16" s="63" t="s">
        <v>30</v>
      </c>
      <c r="C16" s="26">
        <v>83738</v>
      </c>
      <c r="D16" s="26">
        <v>32</v>
      </c>
      <c r="E16" s="59" t="s">
        <v>0</v>
      </c>
      <c r="F16" s="59" t="s">
        <v>2</v>
      </c>
      <c r="G16" s="88" t="s">
        <v>56</v>
      </c>
      <c r="H16" s="80" t="s">
        <v>26</v>
      </c>
      <c r="I16" s="80" t="s">
        <v>27</v>
      </c>
      <c r="J16" s="80" t="s">
        <v>28</v>
      </c>
      <c r="K16" s="46">
        <v>289235.10955349542</v>
      </c>
      <c r="L16" s="46">
        <v>92086.58</v>
      </c>
      <c r="M16" s="79">
        <f>ROUND(O16/L16,6)</f>
        <v>3.1409039999999999</v>
      </c>
      <c r="N16" s="104">
        <f>ROUND(M16*$E$6,6)</f>
        <v>2.4072840000000002</v>
      </c>
      <c r="O16" s="107">
        <f>IF(K16&lt;0,0,K16)</f>
        <v>289235.10955349542</v>
      </c>
      <c r="P16" s="76">
        <f t="shared" ref="P16:P21" si="2">N16*L16</f>
        <v>221678.55064872003</v>
      </c>
      <c r="Q16" s="70">
        <v>3.1408999999999998</v>
      </c>
      <c r="R16" s="78">
        <f>ROUND(Q16*$E$6,4)</f>
        <v>2.4073000000000002</v>
      </c>
      <c r="T16" s="77" t="s">
        <v>17</v>
      </c>
      <c r="U16" s="77" t="s">
        <v>17</v>
      </c>
      <c r="V16" s="77" t="s">
        <v>17</v>
      </c>
      <c r="W16" s="73"/>
      <c r="X16" s="103"/>
      <c r="Y16" s="101"/>
    </row>
    <row r="17" spans="2:25" ht="15.75" thickBot="1" x14ac:dyDescent="0.3">
      <c r="B17" s="63" t="s">
        <v>30</v>
      </c>
      <c r="C17" s="26">
        <v>83738</v>
      </c>
      <c r="D17" s="26">
        <v>35</v>
      </c>
      <c r="E17" s="82" t="s">
        <v>0</v>
      </c>
      <c r="F17" s="82" t="s">
        <v>33</v>
      </c>
      <c r="G17" s="88" t="s">
        <v>56</v>
      </c>
      <c r="H17" s="80" t="s">
        <v>35</v>
      </c>
      <c r="I17" s="80" t="s">
        <v>43</v>
      </c>
      <c r="J17" s="80" t="s">
        <v>39</v>
      </c>
      <c r="K17" s="46">
        <v>237090.93331505268</v>
      </c>
      <c r="L17" s="46">
        <v>636946.69999999995</v>
      </c>
      <c r="M17" s="79">
        <f t="shared" ref="M17:M21" si="3">ROUND(O17/L17,6)</f>
        <v>0.37223000000000001</v>
      </c>
      <c r="N17" s="105">
        <f>ROUND(M17*$E$7,6)</f>
        <v>2.4904229999999998</v>
      </c>
      <c r="O17" s="107">
        <f t="shared" ref="O17:O21" si="4">IF(K17&lt;0,0,K17)</f>
        <v>237090.93331505268</v>
      </c>
      <c r="P17" s="83">
        <f t="shared" si="2"/>
        <v>1586266.7114540997</v>
      </c>
      <c r="Q17" s="70">
        <v>0.36899999999999999</v>
      </c>
      <c r="R17" s="84">
        <f>ROUND(Q17*$E$7,4)</f>
        <v>2.4687999999999999</v>
      </c>
      <c r="T17" s="77" t="s">
        <v>17</v>
      </c>
      <c r="U17" s="81" t="s">
        <v>32</v>
      </c>
      <c r="V17" s="81" t="s">
        <v>32</v>
      </c>
      <c r="W17" s="73"/>
      <c r="X17" s="103"/>
      <c r="Y17" s="101"/>
    </row>
    <row r="18" spans="2:25" ht="15.75" thickBot="1" x14ac:dyDescent="0.3">
      <c r="B18" s="63" t="s">
        <v>30</v>
      </c>
      <c r="C18" s="26">
        <v>83738</v>
      </c>
      <c r="D18" s="26">
        <v>37</v>
      </c>
      <c r="E18" s="85" t="s">
        <v>0</v>
      </c>
      <c r="F18" s="85" t="s">
        <v>34</v>
      </c>
      <c r="G18" s="88" t="s">
        <v>56</v>
      </c>
      <c r="H18" s="80" t="s">
        <v>36</v>
      </c>
      <c r="I18" s="80" t="s">
        <v>44</v>
      </c>
      <c r="J18" s="80" t="s">
        <v>40</v>
      </c>
      <c r="K18" s="46">
        <v>949370.91192043538</v>
      </c>
      <c r="L18" s="46">
        <v>2273985.7000000002</v>
      </c>
      <c r="M18" s="79">
        <f t="shared" si="3"/>
        <v>0.41749199999999997</v>
      </c>
      <c r="N18" s="106">
        <f>ROUND(M18*$E$8,6)</f>
        <v>2.386196</v>
      </c>
      <c r="O18" s="107">
        <f t="shared" si="4"/>
        <v>949370.91192043538</v>
      </c>
      <c r="P18" s="86">
        <f t="shared" si="2"/>
        <v>5426175.5813972</v>
      </c>
      <c r="Q18" s="70">
        <v>0.4128</v>
      </c>
      <c r="R18" s="87">
        <f>ROUND(Q18*$E$8,4)</f>
        <v>2.3593999999999999</v>
      </c>
      <c r="T18" s="77" t="s">
        <v>17</v>
      </c>
      <c r="U18" s="81" t="s">
        <v>32</v>
      </c>
      <c r="V18" s="81" t="s">
        <v>32</v>
      </c>
      <c r="W18" s="73"/>
      <c r="X18" s="103"/>
      <c r="Y18" s="101"/>
    </row>
    <row r="19" spans="2:25" ht="15.75" thickBot="1" x14ac:dyDescent="0.3">
      <c r="B19" s="63" t="s">
        <v>30</v>
      </c>
      <c r="C19" s="26">
        <v>83738</v>
      </c>
      <c r="D19" s="26">
        <v>40</v>
      </c>
      <c r="E19" s="59" t="s">
        <v>0</v>
      </c>
      <c r="F19" s="59" t="s">
        <v>2</v>
      </c>
      <c r="G19" s="88" t="s">
        <v>56</v>
      </c>
      <c r="H19" s="80" t="s">
        <v>37</v>
      </c>
      <c r="I19" s="80" t="s">
        <v>45</v>
      </c>
      <c r="J19" s="80" t="s">
        <v>41</v>
      </c>
      <c r="K19" s="46">
        <v>16459.730322753094</v>
      </c>
      <c r="L19" s="46">
        <v>5597.36</v>
      </c>
      <c r="M19" s="79">
        <f t="shared" si="3"/>
        <v>2.9406240000000001</v>
      </c>
      <c r="N19" s="104">
        <f>ROUND(M19*$E$6,6)</f>
        <v>2.253784</v>
      </c>
      <c r="O19" s="107">
        <f t="shared" si="4"/>
        <v>16459.730322753094</v>
      </c>
      <c r="P19" s="76">
        <f t="shared" si="2"/>
        <v>12615.24041024</v>
      </c>
      <c r="Q19" s="70">
        <v>2.9089999999999998</v>
      </c>
      <c r="R19" s="78">
        <f>ROUND(Q19*$E$6,4)</f>
        <v>2.2294999999999998</v>
      </c>
      <c r="T19" s="77" t="s">
        <v>17</v>
      </c>
      <c r="U19" s="77" t="s">
        <v>17</v>
      </c>
      <c r="V19" s="77" t="s">
        <v>17</v>
      </c>
      <c r="W19" s="73"/>
      <c r="X19" s="103"/>
      <c r="Y19" s="101"/>
    </row>
    <row r="20" spans="2:25" ht="15.75" thickBot="1" x14ac:dyDescent="0.3">
      <c r="B20" s="63" t="s">
        <v>30</v>
      </c>
      <c r="C20" s="26">
        <v>83738</v>
      </c>
      <c r="D20" s="26">
        <v>43</v>
      </c>
      <c r="E20" s="82" t="s">
        <v>0</v>
      </c>
      <c r="F20" s="82" t="s">
        <v>33</v>
      </c>
      <c r="G20" s="88" t="s">
        <v>56</v>
      </c>
      <c r="H20" s="80" t="s">
        <v>38</v>
      </c>
      <c r="I20" s="80" t="s">
        <v>46</v>
      </c>
      <c r="J20" s="80" t="s">
        <v>42</v>
      </c>
      <c r="K20" s="46">
        <v>148388.3347118544</v>
      </c>
      <c r="L20" s="46">
        <v>434840.9</v>
      </c>
      <c r="M20" s="79">
        <f t="shared" si="3"/>
        <v>0.34124700000000002</v>
      </c>
      <c r="N20" s="105">
        <f>ROUND(M20*$E$7,6)</f>
        <v>2.2831299999999999</v>
      </c>
      <c r="O20" s="107">
        <f t="shared" si="4"/>
        <v>148388.3347118544</v>
      </c>
      <c r="P20" s="83">
        <f t="shared" si="2"/>
        <v>992798.30401700002</v>
      </c>
      <c r="Q20" s="70">
        <v>0.3377</v>
      </c>
      <c r="R20" s="84">
        <f>ROUND(Q20*$E$7,4)</f>
        <v>2.2593999999999999</v>
      </c>
      <c r="T20" s="77" t="s">
        <v>17</v>
      </c>
      <c r="U20" s="81" t="s">
        <v>32</v>
      </c>
      <c r="V20" s="81" t="s">
        <v>32</v>
      </c>
      <c r="W20" s="73"/>
      <c r="X20" s="103"/>
      <c r="Y20" s="101"/>
    </row>
    <row r="21" spans="2:25" ht="15.75" thickBot="1" x14ac:dyDescent="0.3">
      <c r="B21" s="63" t="s">
        <v>30</v>
      </c>
      <c r="C21" s="26">
        <v>83739</v>
      </c>
      <c r="D21" s="26">
        <v>43</v>
      </c>
      <c r="E21" s="82" t="s">
        <v>0</v>
      </c>
      <c r="F21" s="82" t="s">
        <v>33</v>
      </c>
      <c r="G21" s="88" t="s">
        <v>57</v>
      </c>
      <c r="H21" s="80" t="s">
        <v>38</v>
      </c>
      <c r="I21" s="80" t="s">
        <v>48</v>
      </c>
      <c r="J21" s="80" t="s">
        <v>47</v>
      </c>
      <c r="K21" s="46">
        <v>474.37096934548481</v>
      </c>
      <c r="L21" s="46">
        <v>1123.5899999999999</v>
      </c>
      <c r="M21" s="79">
        <f t="shared" si="3"/>
        <v>0.42219200000000001</v>
      </c>
      <c r="N21" s="105">
        <f>ROUND(M21*$E$7,6)</f>
        <v>2.824697</v>
      </c>
      <c r="O21" s="107">
        <f t="shared" si="4"/>
        <v>474.37096934548481</v>
      </c>
      <c r="P21" s="83">
        <f t="shared" si="2"/>
        <v>3173.8013022299997</v>
      </c>
      <c r="Q21" s="70">
        <v>0.41870000000000002</v>
      </c>
      <c r="R21" s="84">
        <f>ROUND(Q21*$E$7,4)</f>
        <v>2.8012999999999999</v>
      </c>
      <c r="T21" s="77" t="s">
        <v>17</v>
      </c>
      <c r="U21" s="81" t="s">
        <v>32</v>
      </c>
      <c r="V21" s="81" t="s">
        <v>32</v>
      </c>
      <c r="W21" s="73"/>
      <c r="X21" s="103"/>
      <c r="Y21" s="101"/>
    </row>
    <row r="23" spans="2:25" x14ac:dyDescent="0.25">
      <c r="D23" s="74"/>
    </row>
    <row r="24" spans="2:25" x14ac:dyDescent="0.25">
      <c r="C24" s="75"/>
      <c r="D24" s="74"/>
      <c r="G24" s="74"/>
    </row>
    <row r="25" spans="2:25" x14ac:dyDescent="0.25">
      <c r="C25" s="75"/>
      <c r="D25" s="74"/>
      <c r="G25" s="74"/>
    </row>
    <row r="26" spans="2:25" x14ac:dyDescent="0.25">
      <c r="C26" s="75"/>
      <c r="D26" s="74"/>
      <c r="G26" s="74"/>
    </row>
    <row r="27" spans="2:25" x14ac:dyDescent="0.25">
      <c r="C27" s="75"/>
      <c r="D27" s="74"/>
      <c r="G27" s="74"/>
    </row>
    <row r="28" spans="2:25" x14ac:dyDescent="0.25">
      <c r="C28" s="75"/>
      <c r="D28" s="74"/>
      <c r="G28" s="74"/>
    </row>
    <row r="29" spans="2:25" x14ac:dyDescent="0.25">
      <c r="D29" s="74"/>
    </row>
    <row r="30" spans="2:25" x14ac:dyDescent="0.25">
      <c r="D30" s="74"/>
    </row>
  </sheetData>
  <customSheetViews>
    <customSheetView guid="{1CE10FC8-CA58-46F7-82B9-3A7A964D1263}" scale="70" showPageBreaks="1" showGridLines="0" fitToPage="1" showRuler="0">
      <pane ySplit="9" topLeftCell="A10" activePane="bottomLeft" state="frozen"/>
      <selection pane="bottomLeft" activeCell="K1" sqref="K1:K65536"/>
      <pageMargins left="0.75" right="0.75" top="1" bottom="1" header="0.5" footer="0.5"/>
      <pageSetup paperSize="9" scale="15" orientation="landscape" r:id="rId1"/>
      <headerFooter alignWithMargins="0"/>
    </customSheetView>
    <customSheetView guid="{6F14E0E3-7B3A-44F8-992C-BCA5079AF62B}" scale="70" showPageBreaks="1" showGridLines="0" fitToPage="1" showRuler="0">
      <pane ySplit="9" topLeftCell="A182" activePane="bottomLeft" state="frozen"/>
      <selection pane="bottomLeft" activeCell="K3" sqref="K3"/>
      <pageMargins left="0.75" right="0.75" top="1" bottom="1" header="0.5" footer="0.5"/>
      <pageSetup paperSize="9" scale="45" fitToWidth="3" fitToHeight="3" orientation="landscape" r:id="rId2"/>
      <headerFooter alignWithMargins="0"/>
    </customSheetView>
    <customSheetView guid="{14BC44AE-8F46-418A-9C87-42CD4E2B28D5}" scale="75" showPageBreaks="1" showGridLines="0" fitToPage="1" showRuler="0" topLeftCell="A130">
      <selection activeCell="J27" sqref="J27"/>
      <pageMargins left="0.75" right="0.75" top="1" bottom="1" header="0.5" footer="0.5"/>
      <pageSetup paperSize="9" scale="18" orientation="landscape" r:id="rId3"/>
      <headerFooter alignWithMargins="0"/>
    </customSheetView>
    <customSheetView guid="{903D3122-EB5C-4225-B36A-FD32EE63557F}" scale="75" showPageBreaks="1" showGridLines="0" fitToPage="1" showRuler="0" topLeftCell="B1">
      <selection activeCell="B32" sqref="B32"/>
      <pageMargins left="0.75" right="0.75" top="1" bottom="1" header="0.5" footer="0.5"/>
      <pageSetup paperSize="9" scale="40" orientation="landscape" r:id="rId4"/>
      <headerFooter alignWithMargins="0"/>
    </customSheetView>
    <customSheetView guid="{C3144E91-0E6E-4281-AB0D-DB98390F67A6}" scale="75" showPageBreaks="1" showGridLines="0" fitToPage="1" showRuler="0" topLeftCell="J13">
      <selection activeCell="Q28" sqref="Q28"/>
      <pageMargins left="0.75" right="0.75" top="1" bottom="1" header="0.5" footer="0.5"/>
      <pageSetup paperSize="9" scale="40" orientation="landscape" r:id="rId5"/>
      <headerFooter alignWithMargins="0"/>
    </customSheetView>
    <customSheetView guid="{84C9EF3A-F38A-43A5-832F-A77CA7DF5E86}" scale="75" showPageBreaks="1" showGridLines="0" fitToPage="1" printArea="1" showRuler="0" topLeftCell="D1">
      <pane xSplit="3" topLeftCell="G1" activePane="topRight" state="frozen"/>
      <selection pane="topRight" activeCell="Q17" sqref="Q17"/>
      <pageMargins left="0.75" right="0.75" top="1" bottom="1" header="0.5" footer="0.5"/>
      <pageSetup paperSize="9" scale="39" orientation="landscape" r:id="rId6"/>
      <headerFooter alignWithMargins="0"/>
    </customSheetView>
    <customSheetView guid="{559EEF9F-C7C2-4BD6-952D-617B8679B778}" scale="75" showPageBreaks="1" showGridLines="0" fitToPage="1" printArea="1" showRuler="0" topLeftCell="A8">
      <pane xSplit="5" topLeftCell="O1" activePane="topRight" state="frozen"/>
      <selection pane="topRight" activeCell="R26" sqref="R26"/>
      <pageMargins left="0.75" right="0.75" top="1" bottom="1" header="0.5" footer="0.5"/>
      <pageSetup paperSize="9" scale="39" orientation="landscape" r:id="rId7"/>
      <headerFooter alignWithMargins="0"/>
    </customSheetView>
    <customSheetView guid="{4E345847-DC14-4F92-8AA3-A6485E892173}" scale="75" showPageBreaks="1" showGridLines="0" fitToPage="1" printArea="1" showRuler="0" topLeftCell="A7">
      <pane xSplit="5" topLeftCell="K1" activePane="topRight" state="frozen"/>
      <selection pane="topRight" activeCell="K21" sqref="K21"/>
      <pageMargins left="0.75" right="0.75" top="1" bottom="1" header="0.5" footer="0.5"/>
      <pageSetup paperSize="9" scale="39" orientation="landscape" r:id="rId8"/>
      <headerFooter alignWithMargins="0"/>
    </customSheetView>
    <customSheetView guid="{5040618F-C21F-4127-A08E-C1A49D6532ED}" scale="75" showPageBreaks="1" showGridLines="0" fitToPage="1" showRuler="0" topLeftCell="B4">
      <selection activeCell="G4" sqref="G1:T65536"/>
      <pageMargins left="0.75" right="0.75" top="1" bottom="1" header="0.5" footer="0.5"/>
      <pageSetup paperSize="9" scale="40" orientation="landscape" r:id="rId9"/>
      <headerFooter alignWithMargins="0"/>
    </customSheetView>
    <customSheetView guid="{0B55D693-2F38-4D23-9650-86AA00C9CC8D}" scale="75" showPageBreaks="1" showGridLines="0" fitToPage="1" showRuler="0" topLeftCell="J1">
      <selection activeCell="Q21" sqref="Q21"/>
      <pageMargins left="0.75" right="0.75" top="1" bottom="1" header="0.5" footer="0.5"/>
      <pageSetup paperSize="9" scale="18" orientation="landscape" r:id="rId10"/>
      <headerFooter alignWithMargins="0"/>
    </customSheetView>
    <customSheetView guid="{BEF16849-AADD-409A-9FED-E0AA7CE06374}" scale="80" showPageBreaks="1" showGridLines="0" printArea="1" hiddenColumns="1" showRuler="0" topLeftCell="A10">
      <selection activeCell="J19" sqref="J19"/>
      <pageMargins left="0.75" right="0.75" top="1" bottom="1" header="0.5" footer="0.5"/>
      <pageSetup paperSize="9" scale="50" orientation="landscape" r:id="rId11"/>
      <headerFooter alignWithMargins="0"/>
    </customSheetView>
    <customSheetView guid="{BDABB69F-351C-4245-8E98-908B73F7D928}" scale="75" showPageBreaks="1" showGridLines="0" fitToPage="1" showRuler="0" topLeftCell="A82">
      <selection activeCell="J87" sqref="J87:J96"/>
      <pageMargins left="0.75" right="0.75" top="1" bottom="1" header="0.5" footer="0.5"/>
      <pageSetup paperSize="9" scale="18" orientation="landscape" r:id="rId12"/>
      <headerFooter alignWithMargins="0"/>
    </customSheetView>
    <customSheetView guid="{4701C8AD-2A5F-404B-8B98-814852729034}" scale="75" showPageBreaks="1" showGridLines="0" printArea="1" showRuler="0">
      <selection activeCell="F8" sqref="F8"/>
      <pageMargins left="0.75" right="0.75" top="1" bottom="1" header="0.5" footer="0.5"/>
      <pageSetup paperSize="9" scale="70" orientation="landscape" r:id="rId13"/>
      <headerFooter alignWithMargins="0"/>
    </customSheetView>
    <customSheetView guid="{7F2D42B8-89D6-478F-BF92-AEFB5C8567D7}" showPageBreaks="1" showGridLines="0" fitToPage="1" printArea="1" showRuler="0" topLeftCell="E1">
      <pane ySplit="9" topLeftCell="A36" activePane="bottomLeft" state="frozen"/>
      <selection pane="bottomLeft" activeCell="M43" sqref="M43"/>
      <pageMargins left="0.75" right="0.75" top="1" bottom="1" header="0.5" footer="0.5"/>
      <pageSetup paperSize="9" scale="72" fitToHeight="3" orientation="portrait" r:id="rId14"/>
      <headerFooter alignWithMargins="0"/>
    </customSheetView>
    <customSheetView guid="{C17DE7FF-8686-4457-ABDB-1DD18AAC5064}" scale="75" showPageBreaks="1" showGridLines="0" fitToPage="1" printArea="1" hiddenRows="1" showRuler="0">
      <pane ySplit="9" topLeftCell="A10" activePane="bottomLeft" state="frozen"/>
      <selection pane="bottomLeft" activeCell="D61" sqref="D61"/>
      <pageMargins left="0.75" right="0.75" top="1" bottom="1" header="0.5" footer="0.5"/>
      <pageSetup paperSize="9" fitToHeight="3" orientation="portrait" r:id="rId15"/>
      <headerFooter alignWithMargins="0"/>
    </customSheetView>
  </customSheetViews>
  <mergeCells count="1">
    <mergeCell ref="T12:V12"/>
  </mergeCells>
  <phoneticPr fontId="9" type="noConversion"/>
  <pageMargins left="0.19685039370078741" right="0.23622047244094491" top="0.74803149606299213" bottom="0.6692913385826772" header="0.51181102362204722" footer="0.51181102362204722"/>
  <pageSetup paperSize="9" scale="33" orientation="landscape" r:id="rId16"/>
  <headerFooter alignWithMargins="0">
    <oddHeader>&amp;C&amp;F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85" zoomScaleNormal="85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7.85546875" bestFit="1" customWidth="1"/>
    <col min="2" max="2" width="6.42578125" bestFit="1" customWidth="1"/>
    <col min="3" max="3" width="17.85546875" bestFit="1" customWidth="1"/>
    <col min="4" max="5" width="9.7109375" bestFit="1" customWidth="1"/>
    <col min="6" max="7" width="13.42578125" bestFit="1" customWidth="1"/>
    <col min="8" max="9" width="19.42578125" bestFit="1" customWidth="1"/>
  </cols>
  <sheetData>
    <row r="1" spans="1:12" ht="13.5" thickBot="1" x14ac:dyDescent="0.25"/>
    <row r="2" spans="1:12" ht="13.5" thickBot="1" x14ac:dyDescent="0.25">
      <c r="B2" s="89" t="s">
        <v>3</v>
      </c>
      <c r="C2" s="89" t="s">
        <v>51</v>
      </c>
      <c r="D2" s="89" t="s">
        <v>52</v>
      </c>
      <c r="E2" s="89" t="s">
        <v>52</v>
      </c>
      <c r="F2" s="90" t="s">
        <v>53</v>
      </c>
      <c r="G2" s="90" t="s">
        <v>53</v>
      </c>
      <c r="H2" s="89" t="s">
        <v>54</v>
      </c>
      <c r="I2" s="89" t="s">
        <v>54</v>
      </c>
    </row>
    <row r="3" spans="1:12" s="5" customFormat="1" ht="13.5" thickBot="1" x14ac:dyDescent="0.25">
      <c r="A3" s="91"/>
      <c r="B3" s="89"/>
      <c r="C3" s="89"/>
      <c r="D3" s="92"/>
      <c r="E3" s="92"/>
      <c r="F3" s="93">
        <f>'Input sheet'!C6</f>
        <v>41470</v>
      </c>
      <c r="G3" s="93">
        <f>F3</f>
        <v>41470</v>
      </c>
      <c r="H3" s="93">
        <f>'Input sheet'!C7</f>
        <v>41471</v>
      </c>
      <c r="I3" s="93">
        <f>H3</f>
        <v>41471</v>
      </c>
    </row>
    <row r="4" spans="1:12" s="5" customFormat="1" ht="13.5" thickBot="1" x14ac:dyDescent="0.25">
      <c r="A4" s="91"/>
      <c r="B4" s="89"/>
      <c r="C4" s="89"/>
      <c r="D4" s="89" t="s">
        <v>55</v>
      </c>
      <c r="E4" s="94" t="s">
        <v>3</v>
      </c>
      <c r="F4" s="89" t="s">
        <v>55</v>
      </c>
      <c r="G4" s="94" t="s">
        <v>3</v>
      </c>
      <c r="H4" s="89" t="s">
        <v>55</v>
      </c>
      <c r="I4" s="94" t="s">
        <v>3</v>
      </c>
    </row>
    <row r="5" spans="1:12" s="5" customFormat="1" ht="16.5" thickBot="1" x14ac:dyDescent="0.3">
      <c r="A5" s="95">
        <v>83738</v>
      </c>
      <c r="B5" s="96">
        <v>24</v>
      </c>
      <c r="C5" s="97" t="s">
        <v>58</v>
      </c>
      <c r="D5" s="98">
        <f>VLOOKUP($C5,'Input sheet'!$I:$N,5,0)</f>
        <v>1.0478050000000001</v>
      </c>
      <c r="E5" s="108"/>
      <c r="F5" s="99">
        <v>100.08433986999999</v>
      </c>
      <c r="G5" s="108"/>
      <c r="H5" s="100">
        <f t="shared" ref="H5:H6" si="0">IF(F5&lt;&gt;"",-D5/F5,"")</f>
        <v>-1.0469220273231545E-2</v>
      </c>
      <c r="I5" s="108"/>
    </row>
    <row r="6" spans="1:12" ht="16.5" thickBot="1" x14ac:dyDescent="0.3">
      <c r="A6" s="95">
        <v>83738</v>
      </c>
      <c r="B6" s="96">
        <v>32</v>
      </c>
      <c r="C6" s="97" t="s">
        <v>27</v>
      </c>
      <c r="D6" s="98">
        <f>VLOOKUP($C6,'Input sheet'!$I:$N,5,0)</f>
        <v>3.1409039999999999</v>
      </c>
      <c r="E6" s="98">
        <f>VLOOKUP($C6,'Input sheet'!$I:$N,6,0)</f>
        <v>2.4072840000000002</v>
      </c>
      <c r="F6" s="99">
        <v>135.57566738</v>
      </c>
      <c r="G6" s="99">
        <f>F6*'Input sheet'!$E$6</f>
        <v>103.90930755729366</v>
      </c>
      <c r="H6" s="100">
        <f t="shared" si="0"/>
        <v>-2.3167166060827693E-2</v>
      </c>
      <c r="I6" s="100">
        <f>IF(G6&lt;&gt;"",-E6/G6,"")</f>
        <v>-2.3167164295389696E-2</v>
      </c>
      <c r="K6" s="5"/>
      <c r="L6" s="5"/>
    </row>
    <row r="7" spans="1:12" ht="16.5" thickBot="1" x14ac:dyDescent="0.3">
      <c r="A7" s="95">
        <v>83738</v>
      </c>
      <c r="B7" s="96">
        <v>35</v>
      </c>
      <c r="C7" s="97" t="s">
        <v>43</v>
      </c>
      <c r="D7" s="98">
        <f>VLOOKUP($C7,'Input sheet'!$I:$N,5,0)</f>
        <v>0.37223000000000001</v>
      </c>
      <c r="E7" s="98">
        <f>VLOOKUP($C7,'Input sheet'!$I:$N,6,0)</f>
        <v>2.4904229999999998</v>
      </c>
      <c r="F7" s="99">
        <v>15.60592525</v>
      </c>
      <c r="G7" s="99">
        <f>F7*'Input sheet'!$E$7</f>
        <v>104.4122231813875</v>
      </c>
      <c r="H7" s="100">
        <f t="shared" ref="H7:I11" si="1">IF(F7&lt;&gt;"",-D7/F7,"")</f>
        <v>-2.3851837942130347E-2</v>
      </c>
      <c r="I7" s="100">
        <f t="shared" si="1"/>
        <v>-2.3851833857359547E-2</v>
      </c>
      <c r="K7" s="5"/>
      <c r="L7" s="5"/>
    </row>
    <row r="8" spans="1:12" ht="16.5" thickBot="1" x14ac:dyDescent="0.3">
      <c r="A8" s="95">
        <v>83738</v>
      </c>
      <c r="B8" s="96">
        <v>37</v>
      </c>
      <c r="C8" s="97" t="s">
        <v>44</v>
      </c>
      <c r="D8" s="98">
        <f>VLOOKUP($C8,'Input sheet'!$I:$N,5,0)</f>
        <v>0.41749199999999997</v>
      </c>
      <c r="E8" s="98">
        <f>VLOOKUP($C8,'Input sheet'!$I:$N,6,0)</f>
        <v>2.386196</v>
      </c>
      <c r="F8" s="99">
        <v>17.901037380000002</v>
      </c>
      <c r="G8" s="99">
        <f>F8*'Input sheet'!$E$8</f>
        <v>102.31427419725901</v>
      </c>
      <c r="H8" s="100">
        <f t="shared" si="1"/>
        <v>-2.3322223798406476E-2</v>
      </c>
      <c r="I8" s="100">
        <f t="shared" si="1"/>
        <v>-2.3322219883019274E-2</v>
      </c>
      <c r="K8" s="5"/>
      <c r="L8" s="5"/>
    </row>
    <row r="9" spans="1:12" ht="16.5" thickBot="1" x14ac:dyDescent="0.3">
      <c r="A9" s="95">
        <v>83738</v>
      </c>
      <c r="B9" s="96">
        <v>40</v>
      </c>
      <c r="C9" s="97" t="s">
        <v>45</v>
      </c>
      <c r="D9" s="98">
        <f>VLOOKUP($C9,'Input sheet'!$I:$N,5,0)</f>
        <v>2.9406240000000001</v>
      </c>
      <c r="E9" s="98">
        <f>VLOOKUP($C9,'Input sheet'!$I:$N,6,0)</f>
        <v>2.253784</v>
      </c>
      <c r="F9" s="99">
        <v>134.57441722999999</v>
      </c>
      <c r="G9" s="99">
        <f>F9*'Input sheet'!$E$6</f>
        <v>103.14191904437909</v>
      </c>
      <c r="H9" s="100">
        <f t="shared" si="1"/>
        <v>-2.185128541165595E-2</v>
      </c>
      <c r="I9" s="100">
        <f t="shared" si="1"/>
        <v>-2.1851290153233036E-2</v>
      </c>
      <c r="K9" s="5"/>
      <c r="L9" s="5"/>
    </row>
    <row r="10" spans="1:12" ht="16.5" thickBot="1" x14ac:dyDescent="0.3">
      <c r="A10" s="95">
        <v>83738</v>
      </c>
      <c r="B10" s="96">
        <v>43</v>
      </c>
      <c r="C10" s="97" t="s">
        <v>46</v>
      </c>
      <c r="D10" s="98">
        <f>VLOOKUP($C10,'Input sheet'!$I:$N,5,0)</f>
        <v>0.34124700000000002</v>
      </c>
      <c r="E10" s="98">
        <f>VLOOKUP($C10,'Input sheet'!$I:$N,6,0)</f>
        <v>2.2831299999999999</v>
      </c>
      <c r="F10" s="99">
        <v>15.57394822</v>
      </c>
      <c r="G10" s="99">
        <f>F10*'Input sheet'!$E$7</f>
        <v>104.198279263321</v>
      </c>
      <c r="H10" s="100">
        <f t="shared" si="1"/>
        <v>-2.1911399420332735E-2</v>
      </c>
      <c r="I10" s="100">
        <f t="shared" si="1"/>
        <v>-2.191139830851015E-2</v>
      </c>
      <c r="K10" s="5"/>
      <c r="L10" s="5"/>
    </row>
    <row r="11" spans="1:12" ht="16.5" thickBot="1" x14ac:dyDescent="0.3">
      <c r="A11" s="95">
        <v>83739</v>
      </c>
      <c r="B11" s="96">
        <v>43</v>
      </c>
      <c r="C11" s="97" t="s">
        <v>48</v>
      </c>
      <c r="D11" s="98">
        <f>VLOOKUP($C11,'Input sheet'!$I:$N,5,0)</f>
        <v>0.42219200000000001</v>
      </c>
      <c r="E11" s="98">
        <f>VLOOKUP($C11,'Input sheet'!$I:$N,6,0)</f>
        <v>2.824697</v>
      </c>
      <c r="F11" s="99">
        <v>16.079682089999999</v>
      </c>
      <c r="G11" s="99">
        <f>F11*'Input sheet'!$E$7</f>
        <v>107.58191700724949</v>
      </c>
      <c r="H11" s="100">
        <f t="shared" si="1"/>
        <v>-2.6256240492625316E-2</v>
      </c>
      <c r="I11" s="100">
        <f t="shared" si="1"/>
        <v>-2.6256243415049535E-2</v>
      </c>
      <c r="K11" s="5"/>
      <c r="L11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 sheet</vt:lpstr>
      <vt:lpstr>Variance</vt:lpstr>
      <vt:lpstr>'Input sheet'!Print_Area</vt:lpstr>
    </vt:vector>
  </TitlesOfParts>
  <Company>JPMorgan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BUCKLEY</dc:creator>
  <cp:lastModifiedBy>Claire LaBrunerie</cp:lastModifiedBy>
  <cp:lastPrinted>2013-01-02T12:38:30Z</cp:lastPrinted>
  <dcterms:created xsi:type="dcterms:W3CDTF">2002-09-25T08:48:12Z</dcterms:created>
  <dcterms:modified xsi:type="dcterms:W3CDTF">2014-01-14T15:59:09Z</dcterms:modified>
</cp:coreProperties>
</file>